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Unidades compartidas\Impuestos Colombia\Proyectos fiscales\7_VINCULACION OXI 2024\FIDUPREVISORA\INTERVENTORIA\PRESUPUESTOS INTERVENTORIA\"/>
    </mc:Choice>
  </mc:AlternateContent>
  <bookViews>
    <workbookView xWindow="0" yWindow="0" windowWidth="19200" windowHeight="7840" tabRatio="645" firstSheet="3" activeTab="3"/>
  </bookViews>
  <sheets>
    <sheet name="PRESUPUESTO 4 I E" sheetId="1" state="hidden" r:id="rId1"/>
    <sheet name="PRESUPUESTO 4 I E (2)" sheetId="2" state="hidden" r:id="rId2"/>
    <sheet name="Hoja1" sheetId="9" state="hidden" r:id="rId3"/>
    <sheet name="INTERVENTORIA" sheetId="16" r:id="rId4"/>
  </sheets>
  <externalReferences>
    <externalReference r:id="rId5"/>
  </externalReferences>
  <definedNames>
    <definedName name="_xlnm.Print_Area" localSheetId="1">'PRESUPUESTO 4 I E (2)'!$A$1:$F$87</definedName>
    <definedName name="Region">[1]LISTAS!$H$2:$H$4</definedName>
    <definedName name="segmento">[1]LISTAS!$A$2:$A$4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7" i="16" l="1"/>
  <c r="I36" i="16"/>
  <c r="I35" i="16"/>
  <c r="I34" i="16"/>
  <c r="I21" i="16"/>
  <c r="I28" i="16"/>
  <c r="I30" i="16"/>
  <c r="I25" i="16"/>
  <c r="I24" i="16"/>
  <c r="I23" i="16"/>
  <c r="I8" i="16"/>
  <c r="I10" i="16"/>
  <c r="H31" i="16" l="1"/>
  <c r="H32" i="16"/>
  <c r="H30" i="16"/>
  <c r="I11" i="16" l="1"/>
  <c r="I12" i="16"/>
  <c r="I13" i="16"/>
  <c r="I14" i="16"/>
  <c r="I15" i="16"/>
  <c r="I16" i="16"/>
  <c r="I17" i="16"/>
  <c r="I18" i="16"/>
  <c r="I6" i="16"/>
  <c r="D15" i="9" l="1"/>
  <c r="F30" i="2" l="1"/>
  <c r="F31" i="2"/>
  <c r="J18" i="2" l="1"/>
  <c r="F69" i="2"/>
  <c r="F70" i="2"/>
  <c r="F68" i="2"/>
  <c r="F67" i="2"/>
  <c r="F66" i="2"/>
  <c r="F65" i="2"/>
  <c r="F64" i="2"/>
  <c r="F63" i="2"/>
  <c r="F62" i="2"/>
  <c r="F61" i="2"/>
  <c r="F60" i="2"/>
  <c r="F59" i="2"/>
  <c r="F58" i="2"/>
  <c r="F57" i="2"/>
  <c r="F56" i="2"/>
  <c r="F55" i="2"/>
  <c r="G55" i="2" s="1"/>
  <c r="F54" i="2"/>
  <c r="F53" i="2"/>
  <c r="F52" i="2"/>
  <c r="F51" i="2"/>
  <c r="F44" i="2"/>
  <c r="F45" i="2"/>
  <c r="F46" i="2"/>
  <c r="F47" i="2"/>
  <c r="G47" i="2" s="1"/>
  <c r="F48" i="2"/>
  <c r="F49" i="2"/>
  <c r="F50" i="2"/>
  <c r="F43" i="2"/>
  <c r="F42" i="2"/>
  <c r="F41" i="2"/>
  <c r="F40" i="2"/>
  <c r="F39" i="2"/>
  <c r="G39" i="2" s="1"/>
  <c r="F38" i="2"/>
  <c r="F37" i="2"/>
  <c r="F36" i="2"/>
  <c r="F21" i="2"/>
  <c r="F22" i="2"/>
  <c r="F23" i="2"/>
  <c r="F24" i="2"/>
  <c r="F25" i="2"/>
  <c r="G25" i="2" s="1"/>
  <c r="F26" i="2"/>
  <c r="F27" i="2"/>
  <c r="F28" i="2"/>
  <c r="F29" i="2"/>
  <c r="F20" i="2"/>
  <c r="G20" i="2" s="1"/>
  <c r="G24" i="2" l="1"/>
  <c r="G63" i="2"/>
  <c r="G23" i="2"/>
  <c r="G22" i="2"/>
  <c r="G29" i="2"/>
  <c r="G21" i="2"/>
  <c r="G43" i="2"/>
  <c r="G51" i="2"/>
  <c r="G59" i="2"/>
  <c r="G28" i="2"/>
  <c r="G36" i="2"/>
  <c r="G50" i="2"/>
  <c r="G52" i="2"/>
  <c r="G60" i="2"/>
  <c r="G27" i="2"/>
  <c r="G37" i="2"/>
  <c r="G26" i="2"/>
  <c r="G48" i="2"/>
  <c r="G68" i="2"/>
  <c r="H69" i="2"/>
  <c r="I69" i="2" s="1"/>
  <c r="H61" i="2"/>
  <c r="I61" i="2" s="1"/>
  <c r="H53" i="2"/>
  <c r="I53" i="2" s="1"/>
  <c r="H45" i="2"/>
  <c r="I45" i="2" s="1"/>
  <c r="H37" i="2"/>
  <c r="I37" i="2" s="1"/>
  <c r="H28" i="2"/>
  <c r="I28" i="2" s="1"/>
  <c r="G49" i="2"/>
  <c r="G53" i="2"/>
  <c r="G61" i="2"/>
  <c r="G70" i="2"/>
  <c r="H68" i="2"/>
  <c r="I68" i="2" s="1"/>
  <c r="H60" i="2"/>
  <c r="I60" i="2" s="1"/>
  <c r="H52" i="2"/>
  <c r="I52" i="2" s="1"/>
  <c r="H44" i="2"/>
  <c r="I44" i="2" s="1"/>
  <c r="H36" i="2"/>
  <c r="I36" i="2" s="1"/>
  <c r="H27" i="2"/>
  <c r="I27" i="2" s="1"/>
  <c r="G38" i="2"/>
  <c r="G54" i="2"/>
  <c r="G62" i="2"/>
  <c r="G69" i="2"/>
  <c r="H67" i="2"/>
  <c r="I67" i="2" s="1"/>
  <c r="H59" i="2"/>
  <c r="I59" i="2" s="1"/>
  <c r="H51" i="2"/>
  <c r="I51" i="2" s="1"/>
  <c r="H43" i="2"/>
  <c r="I43" i="2" s="1"/>
  <c r="H26" i="2"/>
  <c r="I26" i="2" s="1"/>
  <c r="H66" i="2"/>
  <c r="I66" i="2" s="1"/>
  <c r="H58" i="2"/>
  <c r="I58" i="2" s="1"/>
  <c r="H50" i="2"/>
  <c r="I50" i="2" s="1"/>
  <c r="H42" i="2"/>
  <c r="I42" i="2" s="1"/>
  <c r="H25" i="2"/>
  <c r="I25" i="2" s="1"/>
  <c r="G40" i="2"/>
  <c r="G46" i="2"/>
  <c r="G56" i="2"/>
  <c r="G64" i="2"/>
  <c r="G31" i="2"/>
  <c r="H65" i="2"/>
  <c r="I65" i="2" s="1"/>
  <c r="H57" i="2"/>
  <c r="I57" i="2" s="1"/>
  <c r="H49" i="2"/>
  <c r="I49" i="2" s="1"/>
  <c r="H41" i="2"/>
  <c r="I41" i="2" s="1"/>
  <c r="H24" i="2"/>
  <c r="I24" i="2" s="1"/>
  <c r="G41" i="2"/>
  <c r="G45" i="2"/>
  <c r="G57" i="2"/>
  <c r="G65" i="2"/>
  <c r="H64" i="2"/>
  <c r="I64" i="2" s="1"/>
  <c r="H56" i="2"/>
  <c r="I56" i="2" s="1"/>
  <c r="H48" i="2"/>
  <c r="I48" i="2" s="1"/>
  <c r="H40" i="2"/>
  <c r="I40" i="2" s="1"/>
  <c r="H31" i="2"/>
  <c r="I31" i="2" s="1"/>
  <c r="H23" i="2"/>
  <c r="I23" i="2" s="1"/>
  <c r="G42" i="2"/>
  <c r="G44" i="2"/>
  <c r="G58" i="2"/>
  <c r="G66" i="2"/>
  <c r="H20" i="2"/>
  <c r="I20" i="2" s="1"/>
  <c r="H63" i="2"/>
  <c r="I63" i="2" s="1"/>
  <c r="H55" i="2"/>
  <c r="I55" i="2" s="1"/>
  <c r="H47" i="2"/>
  <c r="I47" i="2" s="1"/>
  <c r="H39" i="2"/>
  <c r="I39" i="2" s="1"/>
  <c r="H30" i="2"/>
  <c r="I30" i="2" s="1"/>
  <c r="H22" i="2"/>
  <c r="I22" i="2" s="1"/>
  <c r="G67" i="2"/>
  <c r="H70" i="2"/>
  <c r="I70" i="2" s="1"/>
  <c r="H62" i="2"/>
  <c r="I62" i="2" s="1"/>
  <c r="H54" i="2"/>
  <c r="I54" i="2" s="1"/>
  <c r="H46" i="2"/>
  <c r="I46" i="2" s="1"/>
  <c r="H38" i="2"/>
  <c r="I38" i="2" s="1"/>
  <c r="H29" i="2"/>
  <c r="I29" i="2" s="1"/>
  <c r="H21" i="2"/>
  <c r="I21" i="2" s="1"/>
  <c r="G30" i="2"/>
  <c r="F19" i="2" l="1"/>
  <c r="F71" i="2" s="1"/>
  <c r="G71" i="2" l="1"/>
  <c r="F72" i="2"/>
  <c r="F73" i="2" s="1"/>
  <c r="F79" i="2" s="1"/>
  <c r="D35" i="2"/>
  <c r="D34" i="2"/>
  <c r="D33" i="2"/>
  <c r="D32" i="2"/>
  <c r="D7" i="2"/>
  <c r="D8" i="2"/>
  <c r="D9" i="2"/>
  <c r="D10" i="2"/>
  <c r="D11" i="2"/>
  <c r="D12" i="2"/>
  <c r="D13" i="2"/>
  <c r="D14" i="2"/>
  <c r="D15" i="2"/>
  <c r="D16" i="2"/>
  <c r="D17" i="2"/>
  <c r="D18" i="2"/>
  <c r="D6" i="2"/>
  <c r="F80" i="2"/>
  <c r="D78" i="2"/>
  <c r="F81" i="2" l="1"/>
  <c r="F35" i="1"/>
  <c r="F34" i="1"/>
  <c r="D33" i="1"/>
  <c r="F36" i="1" l="1"/>
  <c r="F30" i="16" l="1"/>
  <c r="F31" i="16"/>
  <c r="I31" i="16" s="1"/>
  <c r="F32" i="16"/>
  <c r="I32" i="16" s="1"/>
</calcChain>
</file>

<file path=xl/comments1.xml><?xml version="1.0" encoding="utf-8"?>
<comments xmlns="http://schemas.openxmlformats.org/spreadsheetml/2006/main">
  <authors>
    <author>MARCELA VELASQUEZ SALINAS</author>
  </authors>
  <commentList>
    <comment ref="O36" authorId="0" shapeId="0">
      <text>
        <r>
          <rPr>
            <sz val="12"/>
            <color indexed="81"/>
            <rFont val="Tahoma"/>
            <family val="2"/>
          </rPr>
          <t xml:space="preserve">Módulo de cuatro (4) casilleros para servicios generales </t>
        </r>
        <r>
          <rPr>
            <sz val="9"/>
            <color indexed="81"/>
            <rFont val="Tahoma"/>
            <family val="2"/>
          </rPr>
          <t xml:space="preserve">
</t>
        </r>
      </text>
    </comment>
  </commentList>
</comments>
</file>

<file path=xl/sharedStrings.xml><?xml version="1.0" encoding="utf-8"?>
<sst xmlns="http://schemas.openxmlformats.org/spreadsheetml/2006/main" count="376" uniqueCount="197">
  <si>
    <t>DEPARTAMENTO DE ANTIOQUIA</t>
  </si>
  <si>
    <t>SECRETARÍA DE EDUCACIÓN DEPARTAMENTAL</t>
  </si>
  <si>
    <t xml:space="preserve">PRESUPUESTO </t>
  </si>
  <si>
    <t>PROYECTO : Dotación mobiliario escolar para las Sedes Educativas: E.U.I Brisas de la Castellana, I.E. Luis Eduardo Espitia Romero, Liceo Vigía del Fuerte y la I.E. Luis Eduardo Días respectivamente en los Municipios de Chigorodó, Necoclí, Vigía Del Fuerte, Yondó</t>
  </si>
  <si>
    <t>ADQUISICIÓN DE MATERIALES</t>
  </si>
  <si>
    <t>UNIDAD DE MEDIDA</t>
  </si>
  <si>
    <t>ÍTEM</t>
  </si>
  <si>
    <t>COSTO UNITARIO</t>
  </si>
  <si>
    <t>CANTIDAD</t>
  </si>
  <si>
    <t>COSTO TOTAL</t>
  </si>
  <si>
    <t xml:space="preserve">Dotación de sillas Preescolar </t>
  </si>
  <si>
    <t>Unidad</t>
  </si>
  <si>
    <t xml:space="preserve">Silla Preescolar </t>
  </si>
  <si>
    <t>Dotación de Mesas Preescolar (para 3)</t>
  </si>
  <si>
    <t>Mesas Preescolar (para 3)</t>
  </si>
  <si>
    <t>Dotación Mesas  auxiliar  Preescolar</t>
  </si>
  <si>
    <t>Mesas  auxiliar  Preescolarr</t>
  </si>
  <si>
    <t xml:space="preserve">Mueble de almacenamiento con puerta </t>
  </si>
  <si>
    <t>Dotación Tandem de tres canecas por aula</t>
  </si>
  <si>
    <t>Tandem de tres canecas por aula</t>
  </si>
  <si>
    <t>Dotación Mesas Primaria</t>
  </si>
  <si>
    <t>Mesas Primaria</t>
  </si>
  <si>
    <t>Dotación sillas primaria</t>
  </si>
  <si>
    <t xml:space="preserve"> sillas primaria</t>
  </si>
  <si>
    <t>Dotación mesas secundaria</t>
  </si>
  <si>
    <t>mesas secundaria</t>
  </si>
  <si>
    <t>Dotación sillas secundaria</t>
  </si>
  <si>
    <t>sillas secundaria</t>
  </si>
  <si>
    <t>Dotación Mesas aula especial</t>
  </si>
  <si>
    <t>Mesas aula especial</t>
  </si>
  <si>
    <t>Dotación Sillas aula especial</t>
  </si>
  <si>
    <t>Sillas aula especial</t>
  </si>
  <si>
    <t>Escritorio profesores aula</t>
  </si>
  <si>
    <t>Silla profesor aula</t>
  </si>
  <si>
    <t>Tablero para marcador borrable</t>
  </si>
  <si>
    <t>Dotación cocina y comedor</t>
  </si>
  <si>
    <t>Cocina y comedor</t>
  </si>
  <si>
    <t>Dotación aula expresión artística</t>
  </si>
  <si>
    <t>aula expresión artística</t>
  </si>
  <si>
    <t>Dotación sala docente</t>
  </si>
  <si>
    <t>sala docente</t>
  </si>
  <si>
    <t>Dotación Aula de tecnoogía</t>
  </si>
  <si>
    <t>Aula de tecnología</t>
  </si>
  <si>
    <t>Dotación Aula Polivalente Ciencias, arte</t>
  </si>
  <si>
    <t>Aula polivalente ciencias, arte</t>
  </si>
  <si>
    <t>Dotación  laboratorio integrado (física y química)</t>
  </si>
  <si>
    <t xml:space="preserve"> laboratorio integrado (física y química)</t>
  </si>
  <si>
    <t>Dotación  Biblioteca y aula bilingüismo</t>
  </si>
  <si>
    <t>Biblioteca y aula bilingüismo</t>
  </si>
  <si>
    <t>Dotación  Ambientes administración, bienestar estudiantil, servicios generales</t>
  </si>
  <si>
    <t>Ambientes administración, bienestar estudiantil, servicios generales</t>
  </si>
  <si>
    <t>Dotación  Baños</t>
  </si>
  <si>
    <t>Baños</t>
  </si>
  <si>
    <t>Dotación espacios externos</t>
  </si>
  <si>
    <t>Espacios externos</t>
  </si>
  <si>
    <t>Gerencia del Proyecto</t>
  </si>
  <si>
    <t>Gerencia</t>
  </si>
  <si>
    <t>Administración Fiducia</t>
  </si>
  <si>
    <t>Fiducia</t>
  </si>
  <si>
    <t>Interventoría</t>
  </si>
  <si>
    <t>Administración y Utilidad</t>
  </si>
  <si>
    <t>AU</t>
  </si>
  <si>
    <t>SUB TOTAL DOTACIÓN</t>
  </si>
  <si>
    <t>SUB TOTAL GERENCIA, FIDUCIA Y AU</t>
  </si>
  <si>
    <t>TOTAL PROYECTO</t>
  </si>
  <si>
    <t>AULA PREESCOLAR</t>
  </si>
  <si>
    <t xml:space="preserve">12 juegos de puesto de trabajo preescolar, cada juego compuesto por una (1) mesa preescolar y tres (3) sillas preescolar
Dos (2) mesas auxiliares preescolar
Una (1) mesa docente
Una (1) silla docente
Un (1) juego tándem tres (3) canecas
Un (1) tablero para marcador borrable
Dos (2) muebles de almacenamiento
</t>
  </si>
  <si>
    <t>AULA PRIMARIA</t>
  </si>
  <si>
    <t xml:space="preserve">40 juegos de puesto de trabajo primaria, cada juego compuesto por una (1) mesa primaria y una (1) silla primaria
Una (1) mesa docente
Una (1) silla docente
Un (1) juego tándem tres (3) canecas
Un (1) tablero para marcador borrable
Un (1) mueble de almacenamiento
</t>
  </si>
  <si>
    <t>AULA SECUNDARIA</t>
  </si>
  <si>
    <t xml:space="preserve">40 juegos de puesto de trabajo secundaria, cada juego compuesto por una (1) mesa secundaria y una (1) silla secundaria
Una (1) mesa docente
Una (1) silla docente
Un (1) juego tándem tres (3) canecas
Un (1) tablero para marcador borrable
Un (1) mueble de almacenamiento
</t>
  </si>
  <si>
    <t>AULA TIM</t>
  </si>
  <si>
    <t>Aula TIM para 40 usuarios:
Siete (7) mesas modulares para tres (3) alumnos
Cuarenta (40) sillas giratorias monoconcha
Siete (7) mesas modulares con multitoma retráctil para tres (3) alumnos
Un (1) tándem tres (3) canecas
Un (1) tablero para marcador borrable
Dos (2) tableros móviles
Ocho (8) muebles de contenidos TIM
Dos (2) muebles de almacenamiento aula TIM</t>
  </si>
  <si>
    <t>BIBLIOTECA BÁSICA 2</t>
  </si>
  <si>
    <t>Biblioteca básica para 40 usuarios 2:
Diez (10) estantes
Ocho (8) mesas rectangulares
Cuatro (4) cubículos dobles
Un (1) sofá de tres (3) puestos
32 sillas interlocutoras
8 sillas giratorias monoconcha
Dos (2) revisteros
Cinco (5) butacos auxiliares
Un (1) mueble móvil de recolección de libros
Un (1) tablero móvil
Un (1) mueble de almacenamiento biblioteca</t>
  </si>
  <si>
    <t>BILINGÜISMO</t>
  </si>
  <si>
    <t>Bilinguismo para 40 usuarios:
Seis (6) estantes de bilingüismo
Un (1) revistero
Dos (2) tableros móviles 
Un (1) mueble de almacenamiento bilingüismo 
Un (1) tándem de canecas
24 sillas giratorias monoconcha con niveladores
Ocho (8) mesas modulares
Tres (3) biombos divisorios
Un (1) tablero marcador borrable
Dos (2) mesas de trabajo bilingüismo
Ocho (8) sillas interlocutoras
Dos (2) sofás de tres (3) puestos
Un (1) tablero móvil</t>
  </si>
  <si>
    <t>LABORATORIO CIENCIA ARTES PRIMARIA</t>
  </si>
  <si>
    <t>Laboratorio de ciencias para 40 usuarios:
Diez (10) mesones de laboratorio ciencias primaria
Cuarenta (40) butacos para laboratorio ciencias primaria
Tres (3) estantes de depósito
Tres (3) muebles móviles laboratorios
Un (1) tándem de canecas
Dos (2) muebles de almacenamiento laboratorio
Un (1) tablero para marcador borrable</t>
  </si>
  <si>
    <t>LABORATORIO INTEGRADO FÍSICA QUÍMICA SECUNDARIA</t>
  </si>
  <si>
    <t>Laboratorio integrado de física-química para 40 usuarios:
Diez (10) mesones de laboratorio física y química
Cuarenta (40) butacos para laboratorio física y química
Tres (3) estantes de depósito
Tres (3) muebles móviles
Un (1) tándem de canecas
Dos (2) muebles de almacenamiento laboratorio física y química
Un (1) tablero para marcador borrable</t>
  </si>
  <si>
    <t>MANTENIMIENTO</t>
  </si>
  <si>
    <t>Mantenimiento:
Un (1) estante de depósito
Un (1) butaco mantenimiento
Un (1) mesón de trabajo mantenimiento</t>
  </si>
  <si>
    <t>OFICINA ADMINISTRATIVA</t>
  </si>
  <si>
    <t>Oficina administrativa:
Un (1) puesto de oficina abierta
Una (1) silla operativa con contacto permanente
Un (1) archivador pequeño
Una (1) papelera</t>
  </si>
  <si>
    <t>PUESTO RECTORÍA</t>
  </si>
  <si>
    <t>Puesto rectoría:
Un (1) escritorio atención rectoría
Una (1) silla de contacto permanente con brazos
Un (1) archivador pequeño
Un (1) mueble para pc rectoría
Una (1) mesa de juntas
Seis (6) sillas interlocutoras rectoría</t>
  </si>
  <si>
    <t>SALA DOCENTE 2</t>
  </si>
  <si>
    <t>Sala docente 12 aulas:
Dos (2) mesas de juntas docentes
Doce (12) sillas interlocutoras
Dos (2) tableros móviles
Dos (2) cuerpos de diez (10) casilleros docentes
Cuatro (4) cubículos dobles
Ocho (8) sillas giratorias monoconcha
Cuatro (4) papeleras</t>
  </si>
  <si>
    <t>PUESTO DE TRABAJO RECEPCIÓN</t>
  </si>
  <si>
    <t>Mesa de atención recepción (1)
Silla interlocutora recepción (1)
Módulo de cuatro (4) casilleros para servicios generales (1)</t>
  </si>
  <si>
    <t>Comedor - cocina 24 aulas:
40 mesas de cafetería auditoria cada una con ocho (8) sillas de cafetería auditorio
Una (1) estufa enana
Un (1) punto ecológico tres (3) canecas
Una (1) estufa de tres (3) puestos</t>
  </si>
  <si>
    <t>Campana extractora</t>
  </si>
  <si>
    <t>Gabinete para químicos</t>
  </si>
  <si>
    <t>Gabinete para menaje</t>
  </si>
  <si>
    <t>Estantería ventilada para almacenamiento</t>
  </si>
  <si>
    <t>Refrigerador industrial</t>
  </si>
  <si>
    <t>Congelador industrial</t>
  </si>
  <si>
    <t>báscula</t>
  </si>
  <si>
    <t>casilleros</t>
  </si>
  <si>
    <t>Marmita</t>
  </si>
  <si>
    <t>Freidora</t>
  </si>
  <si>
    <t>PAPELERA MANEJO DE RESIDUOS SOLIDOS</t>
  </si>
  <si>
    <t>Papelera administrativa</t>
  </si>
  <si>
    <t>SOFÁ DE TRES (3) PUESTOS LECTURA RELAJADA EN LA BIBLIOTECA Y AULA DE BILINGUISMO</t>
  </si>
  <si>
    <t>Sofá de tres (3) puestos</t>
  </si>
  <si>
    <t>TÁNDEM DE ESPERA PARA ESPACIOS EXTERIORES CUBIERTOS</t>
  </si>
  <si>
    <t>Tándem de espera</t>
  </si>
  <si>
    <t>TABLERO MÓVIL DOS CARAS</t>
  </si>
  <si>
    <t>Tablero móvil</t>
  </si>
  <si>
    <t>Tarimas móviles</t>
  </si>
  <si>
    <t>Gradas Móviles</t>
  </si>
  <si>
    <t>Sistema audio/ video/ proyección</t>
  </si>
  <si>
    <t>Consola de iluminación</t>
  </si>
  <si>
    <t>Sillas</t>
  </si>
  <si>
    <t>Mesa de trabajo individual docente</t>
  </si>
  <si>
    <t>Cartelera multiple aula docente</t>
  </si>
  <si>
    <t>Cartelera multiple</t>
  </si>
  <si>
    <t>Carros muebles aula tecnología</t>
  </si>
  <si>
    <t>Carros muebles</t>
  </si>
  <si>
    <t>Proyector video</t>
  </si>
  <si>
    <t>Telas proyectoras Fondo Azul y blanco</t>
  </si>
  <si>
    <t>Tarima para filmación</t>
  </si>
  <si>
    <t>Mesas de trabajo para audio</t>
  </si>
  <si>
    <t>Pantalla TV</t>
  </si>
  <si>
    <t>Pantalla multimedia</t>
  </si>
  <si>
    <t>Caneca</t>
  </si>
  <si>
    <t>Proyector Video</t>
  </si>
  <si>
    <t>Telones de proyecciones plegables</t>
  </si>
  <si>
    <t>Ducha de emergencia</t>
  </si>
  <si>
    <t>Extintor aula Polivalente</t>
  </si>
  <si>
    <t>Extintor</t>
  </si>
  <si>
    <t>Mechero portátil a gas aula Polivalente</t>
  </si>
  <si>
    <t>Mechero portátil a gas</t>
  </si>
  <si>
    <t>Proyector Video Laboratorio integrado</t>
  </si>
  <si>
    <t>Telones de proyecciones plegables Laboratorio integrado</t>
  </si>
  <si>
    <t>Extintor Laboratorio integrado</t>
  </si>
  <si>
    <t>Mechero portátil a gas Laboratorio integrado</t>
  </si>
  <si>
    <t>Puffs Biblioteca</t>
  </si>
  <si>
    <t>Puffs</t>
  </si>
  <si>
    <t>Sillas de trabajo individual Biblioteca</t>
  </si>
  <si>
    <t>Sillas de trabajo individual</t>
  </si>
  <si>
    <t>Mueble planoteca</t>
  </si>
  <si>
    <t>Mueble bibliobanco Biblioteca</t>
  </si>
  <si>
    <t>Mueble bibliobanco</t>
  </si>
  <si>
    <t>Mesa archivo</t>
  </si>
  <si>
    <t>Silla giratoria</t>
  </si>
  <si>
    <t>sillas atención</t>
  </si>
  <si>
    <t>Panel divisorio</t>
  </si>
  <si>
    <t>Papeleras vaiven 35 L</t>
  </si>
  <si>
    <t>Papeleras vaiven 10 L</t>
  </si>
  <si>
    <t>Camilla para emergencia</t>
  </si>
  <si>
    <t>SUBTOTAL DOTACIÓN MOBILIARIO SIN IVA</t>
  </si>
  <si>
    <t>19% IVA</t>
  </si>
  <si>
    <t>IVA 19%</t>
  </si>
  <si>
    <t>VALOR TOTAL DOTACIÓN MOBILIARIO</t>
  </si>
  <si>
    <t>Costos financieros</t>
  </si>
  <si>
    <t>Rubro Contingencia</t>
  </si>
  <si>
    <t>IVA</t>
  </si>
  <si>
    <t>INTERVENTORIA</t>
  </si>
  <si>
    <t>DEDICACIÓN</t>
  </si>
  <si>
    <t>MESES</t>
  </si>
  <si>
    <t>Gastos administrativos y protocolos de bioseguridad</t>
  </si>
  <si>
    <t>Global</t>
  </si>
  <si>
    <t>Gastos de papeleria</t>
  </si>
  <si>
    <t>GARANTÍAS</t>
  </si>
  <si>
    <t>ITEM</t>
  </si>
  <si>
    <t>VR. BASE G.</t>
  </si>
  <si>
    <t>IMPUESTO</t>
  </si>
  <si>
    <t>VR. ASEGURADO</t>
  </si>
  <si>
    <t>VALOR TOTAL</t>
  </si>
  <si>
    <t>Póliza de cumplimiento</t>
  </si>
  <si>
    <t>Salarios y prestaciones</t>
  </si>
  <si>
    <t>UTILIDAD</t>
  </si>
  <si>
    <t xml:space="preserve">SECRETARÍA DE EDUCACIÓN </t>
  </si>
  <si>
    <t xml:space="preserve"> INTERVENTORÍA</t>
  </si>
  <si>
    <t xml:space="preserve">VALOR DE OBRA COSTOS DIRECTOS </t>
  </si>
  <si>
    <t>GASTOS DE PERSONAL</t>
  </si>
  <si>
    <t>VR. UNITARIO</t>
  </si>
  <si>
    <t>F. PRESTAC.</t>
  </si>
  <si>
    <t>Coordinador de interventoría. Coordinar, verificar la ejecución de todas las actividades de suministro en los plazos requeridos por el contratante. Coordinación de todas las áreas técnicas, así como las solicitudes provenientes de la parte administrativa, jurídica, legal y social en los que hubiere necesidad de su participación. Producción de informes de acuerdo a las solicitudes de la entidad contratante. Participación en comités. Entrega de productos, y seguimiento del plan de calidad.</t>
  </si>
  <si>
    <t>Contador. Apoyo financiero del proyecto.</t>
  </si>
  <si>
    <t>Abogado. Apoyo Juridico</t>
  </si>
  <si>
    <t>GASTOS ADMINISTRATIVOS</t>
  </si>
  <si>
    <t>UNIDAD</t>
  </si>
  <si>
    <t xml:space="preserve">Gastos viaticos y transporte </t>
  </si>
  <si>
    <t>NA</t>
  </si>
  <si>
    <t xml:space="preserve">Calidad del servicio </t>
  </si>
  <si>
    <t>SUBTOTAL COSTOS DE PERSONAL E INDIRECTOS</t>
  </si>
  <si>
    <t>TOTAL INTERVENTORÍA</t>
  </si>
  <si>
    <t xml:space="preserve">Director de Interventoría: Estudiar, proyectar, planear, especificar, dirigir, fiscalizar, controlar, inspeccionar
supervigilar, ejecutar y evaluar y aprobar las especificaciones técnicas, cronograma de ejecución. Enlace directo con las entidades de nivel nacional para rendir informes del proceso de interventoría
</t>
  </si>
  <si>
    <t>Auxiliar administrativo</t>
  </si>
  <si>
    <r>
      <t xml:space="preserve">Técnico de verificación de las entregas: Apoyo en la recepción de los </t>
    </r>
    <r>
      <rPr>
        <b/>
        <sz val="11"/>
        <color theme="1"/>
        <rFont val="Calibri"/>
        <family val="2"/>
        <scheme val="minor"/>
      </rPr>
      <t>elementos de dotación</t>
    </r>
    <r>
      <rPr>
        <sz val="11"/>
        <color theme="1"/>
        <rFont val="Calibri"/>
        <family val="2"/>
        <scheme val="minor"/>
      </rPr>
      <t xml:space="preserve"> en las sedes educativas con el fin de verificar la calidad,  cantidades, especificaciones técnicas, garantías  y estado en el que se entregan.</t>
    </r>
  </si>
  <si>
    <r>
      <t xml:space="preserve">Profesional Seguimiento al proceso de </t>
    </r>
    <r>
      <rPr>
        <b/>
        <sz val="11"/>
        <color theme="1"/>
        <rFont val="Calibri"/>
        <family val="2"/>
        <scheme val="minor"/>
      </rPr>
      <t>formación</t>
    </r>
    <r>
      <rPr>
        <sz val="11"/>
        <color theme="1"/>
        <rFont val="Calibri"/>
        <family val="2"/>
        <scheme val="minor"/>
      </rPr>
      <t xml:space="preserve"> a docentes</t>
    </r>
  </si>
  <si>
    <t>Profesional Verificación especificaciones técnicas de los elementos a dotar. Licenciado o con conocimientos en lengua castellana o bibliotecología</t>
  </si>
  <si>
    <t xml:space="preserve">PROYECTO : “Dotación de bibliotecas escolares de las sedes educativas de los municipios PDET y ZOMAC del departamento de Antioquia” </t>
  </si>
  <si>
    <t>Profesional Verificación especificaciones técnicas de los elementos a dotar en planta (Ingeniería y diseño con experiencia en manufactura)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</si>
</sst>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2" formatCode="_-&quot;$&quot;\ * #,##0_-;\-&quot;$&quot;\ * #,##0_-;_-&quot;$&quot;\ * &quot;-&quot;_-;_-@_-"/>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quot;$&quot;* #,##0.00_ ;_ &quot;$&quot;* \-#,##0.00_ ;_ &quot;$&quot;* &quot;-&quot;??_ ;_ @_ "/>
    <numFmt numFmtId="167" formatCode="_ &quot;$&quot;* #,##0_ ;_ &quot;$&quot;* \-#,##0_ ;_ &quot;$&quot;* &quot;-&quot;??_ ;_ @_ "/>
    <numFmt numFmtId="168" formatCode="&quot;$&quot;\ #,##0;&quot;$&quot;\ \-#,##0"/>
    <numFmt numFmtId="171" formatCode="_-* #,##0_-;\-* #,##0_-;_-* &quot;-&quot;??_-;_-@_-"/>
  </numFmts>
  <fonts count="19" x14ac:knownFonts="1">
    <font>
      <sz val="11"/>
      <color theme="1"/>
      <name val="Calibri"/>
      <family val="2"/>
      <scheme val="minor"/>
    </font>
    <font>
      <sz val="11"/>
      <color theme="1"/>
      <name val="Calibri"/>
      <family val="2"/>
      <scheme val="minor"/>
    </font>
    <font>
      <b/>
      <sz val="10"/>
      <color rgb="FFFFFFFF"/>
      <name val="Calibri"/>
      <family val="2"/>
    </font>
    <font>
      <sz val="10"/>
      <color rgb="FF000000"/>
      <name val="Calibri"/>
      <family val="2"/>
    </font>
    <font>
      <b/>
      <sz val="10"/>
      <color rgb="FF000000"/>
      <name val="Calibri"/>
      <family val="2"/>
    </font>
    <font>
      <b/>
      <sz val="14"/>
      <color rgb="FF000000"/>
      <name val="Calibri"/>
      <family val="2"/>
    </font>
    <font>
      <b/>
      <sz val="14"/>
      <color theme="1"/>
      <name val="Calibri"/>
      <family val="2"/>
      <scheme val="minor"/>
    </font>
    <font>
      <b/>
      <sz val="11"/>
      <color theme="1"/>
      <name val="Calibri"/>
      <family val="2"/>
      <scheme val="minor"/>
    </font>
    <font>
      <b/>
      <sz val="14"/>
      <color theme="1"/>
      <name val="Arial Narrow"/>
      <family val="2"/>
    </font>
    <font>
      <sz val="12"/>
      <color indexed="81"/>
      <name val="Tahoma"/>
      <family val="2"/>
    </font>
    <font>
      <sz val="9"/>
      <color indexed="81"/>
      <name val="Tahoma"/>
      <family val="2"/>
    </font>
    <font>
      <sz val="11"/>
      <color theme="1"/>
      <name val="Arial Narrow"/>
      <family val="2"/>
    </font>
    <font>
      <sz val="10"/>
      <name val="Arial"/>
      <family val="2"/>
    </font>
    <font>
      <sz val="10"/>
      <name val="Verdana"/>
      <family val="2"/>
    </font>
    <font>
      <b/>
      <sz val="11"/>
      <name val="Calibri"/>
      <family val="2"/>
      <scheme val="minor"/>
    </font>
    <font>
      <b/>
      <sz val="11"/>
      <color theme="0"/>
      <name val="Calibri"/>
      <family val="2"/>
      <scheme val="minor"/>
    </font>
    <font>
      <sz val="9"/>
      <color theme="1"/>
      <name val="Arial"/>
      <family val="2"/>
    </font>
    <font>
      <b/>
      <sz val="9"/>
      <color theme="1"/>
      <name val="Arial"/>
      <family val="2"/>
    </font>
    <font>
      <sz val="12"/>
      <color rgb="FF444444"/>
      <name val="Arial"/>
      <family val="2"/>
    </font>
  </fonts>
  <fills count="10">
    <fill>
      <patternFill patternType="none"/>
    </fill>
    <fill>
      <patternFill patternType="gray125"/>
    </fill>
    <fill>
      <patternFill patternType="solid">
        <fgColor rgb="FF5B9BD5"/>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9" tint="-0.249977111117893"/>
        <bgColor indexed="64"/>
      </patternFill>
    </fill>
  </fills>
  <borders count="24">
    <border>
      <left/>
      <right/>
      <top/>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s>
  <cellStyleXfs count="16">
    <xf numFmtId="0" fontId="0" fillId="0" borderId="0"/>
    <xf numFmtId="41"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1" fillId="0" borderId="0"/>
    <xf numFmtId="168" fontId="12" fillId="0" borderId="0" applyFont="0" applyFill="0" applyBorder="0" applyAlignment="0" applyProtection="0"/>
    <xf numFmtId="0" fontId="13"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104">
    <xf numFmtId="0" fontId="0" fillId="0" borderId="0" xfId="0"/>
    <xf numFmtId="6" fontId="0" fillId="0" borderId="0" xfId="0" applyNumberFormat="1"/>
    <xf numFmtId="3" fontId="3" fillId="0" borderId="2"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6" fontId="3" fillId="0" borderId="4" xfId="0" applyNumberFormat="1" applyFont="1" applyBorder="1" applyAlignment="1">
      <alignment horizontal="right" vertical="center" wrapText="1"/>
    </xf>
    <xf numFmtId="0" fontId="3" fillId="0" borderId="4" xfId="0" applyFont="1" applyBorder="1" applyAlignment="1">
      <alignment horizontal="right" vertical="center"/>
    </xf>
    <xf numFmtId="3" fontId="3" fillId="0" borderId="4" xfId="0" applyNumberFormat="1" applyFont="1" applyBorder="1" applyAlignment="1">
      <alignment horizontal="right" vertical="center"/>
    </xf>
    <xf numFmtId="6" fontId="5" fillId="0" borderId="5" xfId="0" applyNumberFormat="1" applyFont="1" applyBorder="1" applyAlignment="1">
      <alignment horizontal="center" vertical="center" wrapText="1"/>
    </xf>
    <xf numFmtId="6" fontId="5" fillId="0" borderId="5" xfId="0" applyNumberFormat="1" applyFont="1" applyBorder="1" applyAlignment="1">
      <alignment horizontal="center" vertical="center"/>
    </xf>
    <xf numFmtId="41" fontId="0" fillId="0" borderId="0" xfId="1" applyFont="1"/>
    <xf numFmtId="41" fontId="0" fillId="0" borderId="0" xfId="1" applyFont="1" applyAlignment="1">
      <alignment vertical="center"/>
    </xf>
    <xf numFmtId="41" fontId="0" fillId="0" borderId="0" xfId="0" applyNumberFormat="1"/>
    <xf numFmtId="10" fontId="0" fillId="0" borderId="0" xfId="2" applyNumberFormat="1" applyFont="1"/>
    <xf numFmtId="0" fontId="2" fillId="2" borderId="8"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0" borderId="9" xfId="0" applyFont="1" applyBorder="1" applyAlignment="1">
      <alignment horizontal="right" vertical="center"/>
    </xf>
    <xf numFmtId="3" fontId="3" fillId="0" borderId="9" xfId="0" applyNumberFormat="1" applyFont="1" applyBorder="1" applyAlignment="1">
      <alignment horizontal="right" vertical="center"/>
    </xf>
    <xf numFmtId="3" fontId="3" fillId="0" borderId="8" xfId="0" applyNumberFormat="1" applyFont="1" applyBorder="1" applyAlignment="1">
      <alignment horizontal="right" vertical="center" wrapText="1"/>
    </xf>
    <xf numFmtId="41" fontId="0" fillId="0" borderId="8" xfId="0" applyNumberFormat="1" applyBorder="1" applyAlignment="1">
      <alignment vertical="center" wrapText="1"/>
    </xf>
    <xf numFmtId="0" fontId="0" fillId="0" borderId="8" xfId="0" applyBorder="1" applyAlignment="1">
      <alignment vertical="center" wrapText="1"/>
    </xf>
    <xf numFmtId="0" fontId="0" fillId="0" borderId="8" xfId="0" applyBorder="1" applyAlignment="1">
      <alignment vertical="center"/>
    </xf>
    <xf numFmtId="41" fontId="0" fillId="0" borderId="8" xfId="0" applyNumberFormat="1" applyBorder="1" applyAlignment="1">
      <alignment vertical="center"/>
    </xf>
    <xf numFmtId="3" fontId="3" fillId="5" borderId="8" xfId="0" applyNumberFormat="1" applyFont="1" applyFill="1" applyBorder="1" applyAlignment="1">
      <alignment horizontal="right" vertical="center" wrapText="1"/>
    </xf>
    <xf numFmtId="6" fontId="3" fillId="5" borderId="4" xfId="0" applyNumberFormat="1" applyFont="1" applyFill="1" applyBorder="1" applyAlignment="1">
      <alignment horizontal="right" vertical="center" wrapText="1"/>
    </xf>
    <xf numFmtId="0" fontId="3" fillId="5" borderId="9" xfId="0" applyFont="1" applyFill="1" applyBorder="1" applyAlignment="1">
      <alignment horizontal="right" vertical="center"/>
    </xf>
    <xf numFmtId="0" fontId="11" fillId="0" borderId="13" xfId="0" applyFont="1" applyBorder="1" applyAlignment="1">
      <alignment vertical="center" wrapText="1"/>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4" xfId="0" applyFont="1" applyBorder="1" applyAlignment="1">
      <alignment vertical="center" wrapText="1"/>
    </xf>
    <xf numFmtId="6" fontId="3" fillId="0" borderId="15" xfId="0" applyNumberFormat="1" applyFont="1" applyBorder="1" applyAlignment="1">
      <alignment horizontal="right" vertical="center" wrapText="1"/>
    </xf>
    <xf numFmtId="0" fontId="3" fillId="0" borderId="0" xfId="0" applyFont="1" applyAlignment="1">
      <alignment horizontal="right" vertical="center"/>
    </xf>
    <xf numFmtId="3" fontId="3" fillId="0" borderId="10" xfId="0" applyNumberFormat="1" applyFont="1" applyBorder="1" applyAlignment="1">
      <alignment horizontal="right" vertical="center" wrapText="1"/>
    </xf>
    <xf numFmtId="6" fontId="3" fillId="5" borderId="8" xfId="0" applyNumberFormat="1" applyFont="1" applyFill="1" applyBorder="1" applyAlignment="1">
      <alignment horizontal="right" vertical="center" wrapText="1"/>
    </xf>
    <xf numFmtId="0" fontId="3" fillId="5" borderId="8" xfId="0" applyFont="1" applyFill="1" applyBorder="1" applyAlignment="1">
      <alignment horizontal="right" vertical="center"/>
    </xf>
    <xf numFmtId="0" fontId="11" fillId="0" borderId="0" xfId="0" applyFont="1" applyAlignment="1">
      <alignment vertical="center" wrapText="1"/>
    </xf>
    <xf numFmtId="6" fontId="3" fillId="5" borderId="16" xfId="0" applyNumberFormat="1" applyFont="1" applyFill="1" applyBorder="1" applyAlignment="1">
      <alignment horizontal="right" vertical="center" wrapText="1"/>
    </xf>
    <xf numFmtId="0" fontId="8" fillId="4" borderId="8" xfId="0" applyFont="1" applyFill="1" applyBorder="1" applyAlignment="1">
      <alignment vertical="center" wrapText="1"/>
    </xf>
    <xf numFmtId="0" fontId="8" fillId="4" borderId="10" xfId="0" applyFont="1" applyFill="1" applyBorder="1" applyAlignment="1">
      <alignment vertical="center" wrapText="1"/>
    </xf>
    <xf numFmtId="0" fontId="11" fillId="0" borderId="16" xfId="0" applyFont="1" applyBorder="1" applyAlignment="1">
      <alignment vertical="center" wrapText="1"/>
    </xf>
    <xf numFmtId="41" fontId="5" fillId="0" borderId="5" xfId="0" applyNumberFormat="1" applyFont="1" applyBorder="1" applyAlignment="1">
      <alignment horizontal="center" vertical="center" wrapText="1"/>
    </xf>
    <xf numFmtId="6" fontId="5" fillId="0" borderId="5" xfId="0" applyNumberFormat="1" applyFont="1" applyBorder="1" applyAlignment="1">
      <alignment horizontal="right" vertical="center"/>
    </xf>
    <xf numFmtId="0" fontId="0" fillId="0" borderId="0" xfId="0" applyAlignment="1">
      <alignment vertical="top"/>
    </xf>
    <xf numFmtId="0" fontId="7" fillId="6" borderId="8" xfId="0" applyFont="1" applyFill="1" applyBorder="1" applyAlignment="1">
      <alignment horizontal="center" vertical="top"/>
    </xf>
    <xf numFmtId="0" fontId="0" fillId="0" borderId="8" xfId="0" applyBorder="1" applyAlignment="1">
      <alignment vertical="top"/>
    </xf>
    <xf numFmtId="42" fontId="0" fillId="0" borderId="8" xfId="14" applyFont="1" applyBorder="1" applyAlignment="1">
      <alignment vertical="top"/>
    </xf>
    <xf numFmtId="42" fontId="7" fillId="7" borderId="8" xfId="14" applyFont="1" applyFill="1" applyBorder="1" applyAlignment="1">
      <alignment vertical="top"/>
    </xf>
    <xf numFmtId="167" fontId="7" fillId="7" borderId="20" xfId="3" applyNumberFormat="1" applyFont="1" applyFill="1" applyBorder="1" applyAlignment="1">
      <alignment vertical="center"/>
    </xf>
    <xf numFmtId="42" fontId="0" fillId="0" borderId="0" xfId="14" applyFont="1" applyFill="1" applyBorder="1" applyAlignment="1">
      <alignment vertical="top"/>
    </xf>
    <xf numFmtId="0" fontId="7" fillId="0" borderId="8" xfId="0" applyFont="1" applyBorder="1" applyAlignment="1">
      <alignment horizontal="center" vertical="top" wrapText="1"/>
    </xf>
    <xf numFmtId="0" fontId="7" fillId="0" borderId="8" xfId="0" applyFont="1" applyBorder="1" applyAlignment="1">
      <alignment horizontal="center" vertical="top"/>
    </xf>
    <xf numFmtId="0" fontId="0" fillId="0" borderId="8" xfId="0" applyBorder="1" applyAlignment="1">
      <alignment horizontal="center" vertical="top"/>
    </xf>
    <xf numFmtId="42" fontId="7" fillId="0" borderId="0" xfId="14" applyFont="1" applyFill="1" applyBorder="1" applyAlignment="1">
      <alignment vertical="top"/>
    </xf>
    <xf numFmtId="6" fontId="16"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6" fontId="17" fillId="0" borderId="0" xfId="0" applyNumberFormat="1" applyFont="1" applyAlignment="1">
      <alignment horizontal="center" vertical="center" wrapText="1"/>
    </xf>
    <xf numFmtId="42" fontId="7" fillId="6" borderId="0" xfId="14" applyFont="1" applyFill="1" applyAlignment="1">
      <alignment horizontal="right" vertical="top"/>
    </xf>
    <xf numFmtId="42" fontId="7" fillId="6" borderId="8" xfId="14" applyFont="1" applyFill="1" applyBorder="1" applyAlignment="1">
      <alignment vertical="top"/>
    </xf>
    <xf numFmtId="3" fontId="18" fillId="0" borderId="0" xfId="0" applyNumberFormat="1" applyFont="1"/>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wrapText="1"/>
    </xf>
    <xf numFmtId="0" fontId="8" fillId="0" borderId="0" xfId="0" applyFont="1" applyAlignment="1">
      <alignment horizontal="right" vertical="center" wrapText="1"/>
    </xf>
    <xf numFmtId="0" fontId="8" fillId="0" borderId="17" xfId="0" applyFont="1" applyBorder="1" applyAlignment="1">
      <alignment horizontal="right" vertical="center" wrapText="1"/>
    </xf>
    <xf numFmtId="166" fontId="15" fillId="8" borderId="21" xfId="3" applyFont="1" applyFill="1" applyBorder="1" applyAlignment="1">
      <alignment horizontal="center" wrapText="1"/>
    </xf>
    <xf numFmtId="166" fontId="15" fillId="8" borderId="0" xfId="3" applyFont="1" applyFill="1" applyAlignment="1">
      <alignment horizontal="center" wrapText="1"/>
    </xf>
    <xf numFmtId="0" fontId="15" fillId="8" borderId="21" xfId="0" applyFont="1" applyFill="1" applyBorder="1" applyAlignment="1">
      <alignment horizontal="center" wrapText="1"/>
    </xf>
    <xf numFmtId="0" fontId="15" fillId="8" borderId="0" xfId="0" applyFont="1" applyFill="1" applyAlignment="1">
      <alignment horizontal="center" wrapText="1"/>
    </xf>
    <xf numFmtId="0" fontId="0" fillId="0" borderId="8" xfId="0" applyBorder="1" applyAlignment="1">
      <alignment horizontal="left" vertical="top"/>
    </xf>
    <xf numFmtId="0" fontId="0" fillId="0" borderId="8" xfId="0" applyFill="1" applyBorder="1" applyAlignment="1">
      <alignment horizontal="left" vertical="top" wrapText="1"/>
    </xf>
    <xf numFmtId="0" fontId="7" fillId="7" borderId="11" xfId="0" applyFont="1" applyFill="1" applyBorder="1" applyAlignment="1">
      <alignment horizontal="center" vertical="top"/>
    </xf>
    <xf numFmtId="0" fontId="7" fillId="7" borderId="18" xfId="0" applyFont="1" applyFill="1" applyBorder="1" applyAlignment="1">
      <alignment horizontal="center" vertical="top"/>
    </xf>
    <xf numFmtId="0" fontId="7" fillId="7" borderId="19" xfId="0" applyFont="1" applyFill="1" applyBorder="1" applyAlignment="1">
      <alignment horizontal="center" vertical="top"/>
    </xf>
    <xf numFmtId="0" fontId="7" fillId="6" borderId="8" xfId="0" applyFont="1" applyFill="1" applyBorder="1" applyAlignment="1">
      <alignment horizontal="center" vertical="top"/>
    </xf>
    <xf numFmtId="0" fontId="7" fillId="0" borderId="8" xfId="0" applyFont="1" applyBorder="1" applyAlignment="1">
      <alignment horizontal="center" vertical="top"/>
    </xf>
    <xf numFmtId="0" fontId="7" fillId="7" borderId="8" xfId="0" applyFont="1" applyFill="1" applyBorder="1" applyAlignment="1">
      <alignment horizontal="center" vertical="center"/>
    </xf>
    <xf numFmtId="0" fontId="0" fillId="0" borderId="11"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15" fillId="9" borderId="21" xfId="0" applyFont="1" applyFill="1" applyBorder="1" applyAlignment="1">
      <alignment horizontal="center" wrapText="1"/>
    </xf>
    <xf numFmtId="0" fontId="15" fillId="9" borderId="0" xfId="0" applyFont="1" applyFill="1" applyAlignment="1">
      <alignment horizont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0" fillId="0" borderId="11"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7" fillId="6" borderId="0" xfId="0" applyFont="1" applyFill="1" applyAlignment="1">
      <alignment horizontal="right" vertical="top"/>
    </xf>
    <xf numFmtId="0" fontId="7" fillId="0" borderId="8" xfId="0" applyFont="1" applyBorder="1" applyAlignment="1">
      <alignment horizontal="left" vertical="top"/>
    </xf>
    <xf numFmtId="0" fontId="0" fillId="0" borderId="8" xfId="0" applyFill="1" applyBorder="1" applyAlignment="1">
      <alignment horizontal="center" vertical="center"/>
    </xf>
    <xf numFmtId="0" fontId="0" fillId="0" borderId="8" xfId="0" applyBorder="1" applyAlignment="1">
      <alignment horizontal="center" vertical="center"/>
    </xf>
    <xf numFmtId="171" fontId="0" fillId="0" borderId="8" xfId="15" applyNumberFormat="1" applyFont="1" applyFill="1" applyBorder="1" applyAlignment="1">
      <alignment horizontal="center" vertical="center"/>
    </xf>
    <xf numFmtId="171" fontId="0" fillId="0" borderId="8" xfId="15" applyNumberFormat="1" applyFont="1" applyFill="1" applyBorder="1" applyAlignment="1">
      <alignment horizontal="center" vertical="top"/>
    </xf>
    <xf numFmtId="171" fontId="0" fillId="0" borderId="8" xfId="15" applyNumberFormat="1" applyFont="1" applyFill="1" applyBorder="1" applyAlignment="1">
      <alignment vertical="top"/>
    </xf>
    <xf numFmtId="9" fontId="0" fillId="0" borderId="8" xfId="0" applyNumberFormat="1" applyBorder="1" applyAlignment="1">
      <alignment horizontal="center" vertical="top"/>
    </xf>
    <xf numFmtId="0" fontId="7" fillId="6" borderId="11" xfId="0" applyFont="1" applyFill="1" applyBorder="1" applyAlignment="1">
      <alignment horizontal="center" vertical="top"/>
    </xf>
    <xf numFmtId="0" fontId="7" fillId="6" borderId="19" xfId="0" applyFont="1" applyFill="1" applyBorder="1" applyAlignment="1">
      <alignment horizontal="center" vertical="top"/>
    </xf>
  </cellXfs>
  <cellStyles count="16">
    <cellStyle name="Currency [0]" xfId="10"/>
    <cellStyle name="Millares" xfId="15" builtinId="3"/>
    <cellStyle name="Millares [0]" xfId="1" builtinId="6"/>
    <cellStyle name="Millares 2" xfId="4"/>
    <cellStyle name="Moneda" xfId="3" builtinId="4"/>
    <cellStyle name="Moneda [0]" xfId="14" builtinId="7"/>
    <cellStyle name="Moneda [0] 2" xfId="5"/>
    <cellStyle name="Moneda 2" xfId="11"/>
    <cellStyle name="Moneda 5 3" xfId="7"/>
    <cellStyle name="Normal" xfId="0" builtinId="0"/>
    <cellStyle name="Normal 10 2" xfId="6"/>
    <cellStyle name="Normal 2" xfId="12"/>
    <cellStyle name="Normal 3 2 2" xfId="8"/>
    <cellStyle name="Normal 3 3" xfId="9"/>
    <cellStyle name="Porcentaje" xfId="2" builtinId="5"/>
    <cellStyle name="Porcentaje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COMPRA%20EFICIENTE%20NUCLE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CUADROS"/>
      <sheetName val="ResumenCotizacion"/>
      <sheetName val="LISTAS"/>
      <sheetName val="CSV"/>
      <sheetName val="Cotizacion"/>
      <sheetName val="Cuadro Totales"/>
      <sheetName val="CantMinimas"/>
      <sheetName val="Minimos"/>
      <sheetName val="Consolidado"/>
    </sheetNames>
    <sheetDataSet>
      <sheetData sheetId="0"/>
      <sheetData sheetId="1"/>
      <sheetData sheetId="2"/>
      <sheetData sheetId="3">
        <row r="2">
          <cell r="A2" t="str">
            <v>Mobiliario Escolar</v>
          </cell>
          <cell r="H2" t="str">
            <v>Región 1</v>
          </cell>
        </row>
        <row r="3">
          <cell r="A3" t="str">
            <v>Mobiliario SED</v>
          </cell>
          <cell r="H3" t="str">
            <v>Región 2</v>
          </cell>
        </row>
        <row r="4">
          <cell r="A4" t="str">
            <v>Mobiliario de Cocina</v>
          </cell>
          <cell r="H4" t="str">
            <v>Región 3</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Paula Andrea Morales C." id="{9CAC1726-B6F9-4F85-918E-D63C2FE3D063}" userId="2709f852cdd9c99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7" zoomScaleNormal="100" workbookViewId="0">
      <selection activeCell="D30" sqref="D30:D31"/>
    </sheetView>
  </sheetViews>
  <sheetFormatPr baseColWidth="10" defaultColWidth="11.453125" defaultRowHeight="14.5" x14ac:dyDescent="0.35"/>
  <cols>
    <col min="1" max="1" width="22.7265625" customWidth="1"/>
    <col min="2" max="2" width="12.7265625" customWidth="1"/>
    <col min="3" max="3" width="13.26953125" customWidth="1"/>
    <col min="4" max="4" width="16.26953125" customWidth="1"/>
    <col min="5" max="5" width="16.453125" customWidth="1"/>
    <col min="6" max="6" width="21.7265625" customWidth="1"/>
    <col min="7" max="7" width="15.7265625" customWidth="1"/>
    <col min="8" max="8" width="14.7265625" customWidth="1"/>
    <col min="15" max="15" width="14.1796875" customWidth="1"/>
  </cols>
  <sheetData>
    <row r="1" spans="1:8" ht="18.5" x14ac:dyDescent="0.45">
      <c r="A1" s="68" t="s">
        <v>0</v>
      </c>
      <c r="B1" s="68"/>
      <c r="C1" s="68"/>
      <c r="D1" s="68"/>
      <c r="E1" s="68"/>
      <c r="F1" s="68"/>
    </row>
    <row r="2" spans="1:8" ht="18.5" x14ac:dyDescent="0.45">
      <c r="A2" s="68" t="s">
        <v>1</v>
      </c>
      <c r="B2" s="68"/>
      <c r="C2" s="68"/>
      <c r="D2" s="68"/>
      <c r="E2" s="68"/>
      <c r="F2" s="68"/>
    </row>
    <row r="3" spans="1:8" ht="18.5" x14ac:dyDescent="0.45">
      <c r="A3" s="68" t="s">
        <v>2</v>
      </c>
      <c r="B3" s="68"/>
      <c r="C3" s="68"/>
      <c r="D3" s="68"/>
      <c r="E3" s="68"/>
      <c r="F3" s="68"/>
    </row>
    <row r="4" spans="1:8" ht="81" customHeight="1" x14ac:dyDescent="0.35">
      <c r="A4" s="69" t="s">
        <v>3</v>
      </c>
      <c r="B4" s="69"/>
      <c r="C4" s="69"/>
      <c r="D4" s="69"/>
      <c r="E4" s="69"/>
      <c r="F4" s="69"/>
    </row>
    <row r="5" spans="1:8" ht="48" customHeight="1" x14ac:dyDescent="0.35">
      <c r="A5" s="14" t="s">
        <v>4</v>
      </c>
      <c r="B5" s="14" t="s">
        <v>5</v>
      </c>
      <c r="C5" s="14" t="s">
        <v>6</v>
      </c>
      <c r="D5" s="14" t="s">
        <v>7</v>
      </c>
      <c r="E5" s="14" t="s">
        <v>8</v>
      </c>
      <c r="F5" s="14" t="s">
        <v>9</v>
      </c>
    </row>
    <row r="6" spans="1:8" ht="15" thickBot="1" x14ac:dyDescent="0.4">
      <c r="A6" s="3" t="s">
        <v>10</v>
      </c>
      <c r="B6" s="4" t="s">
        <v>11</v>
      </c>
      <c r="C6" s="4" t="s">
        <v>12</v>
      </c>
      <c r="D6" s="5">
        <v>54943</v>
      </c>
      <c r="E6" s="6">
        <v>140</v>
      </c>
      <c r="F6" s="2">
        <v>7692020</v>
      </c>
      <c r="G6" s="11"/>
      <c r="H6" s="12"/>
    </row>
    <row r="7" spans="1:8" ht="39.5" thickBot="1" x14ac:dyDescent="0.4">
      <c r="A7" s="3" t="s">
        <v>13</v>
      </c>
      <c r="B7" s="4" t="s">
        <v>11</v>
      </c>
      <c r="C7" s="4" t="s">
        <v>14</v>
      </c>
      <c r="D7" s="5">
        <v>211826</v>
      </c>
      <c r="E7" s="6">
        <v>49</v>
      </c>
      <c r="F7" s="2">
        <v>10379474</v>
      </c>
      <c r="G7" s="11"/>
      <c r="H7" s="12"/>
    </row>
    <row r="8" spans="1:8" ht="26.5" thickBot="1" x14ac:dyDescent="0.4">
      <c r="A8" s="3" t="s">
        <v>15</v>
      </c>
      <c r="B8" s="4" t="s">
        <v>11</v>
      </c>
      <c r="C8" s="4" t="s">
        <v>16</v>
      </c>
      <c r="D8" s="5">
        <v>206806</v>
      </c>
      <c r="E8" s="6">
        <v>14</v>
      </c>
      <c r="F8" s="2">
        <v>2895284</v>
      </c>
      <c r="G8" s="11"/>
      <c r="H8" s="12"/>
    </row>
    <row r="9" spans="1:8" ht="39.5" thickBot="1" x14ac:dyDescent="0.4">
      <c r="A9" s="3" t="s">
        <v>17</v>
      </c>
      <c r="B9" s="4" t="s">
        <v>11</v>
      </c>
      <c r="C9" s="4" t="s">
        <v>17</v>
      </c>
      <c r="D9" s="5">
        <v>793500</v>
      </c>
      <c r="E9" s="6">
        <v>108</v>
      </c>
      <c r="F9" s="2">
        <v>85698000</v>
      </c>
      <c r="G9" s="11"/>
      <c r="H9" s="12"/>
    </row>
    <row r="10" spans="1:8" ht="39.5" thickBot="1" x14ac:dyDescent="0.4">
      <c r="A10" s="3" t="s">
        <v>18</v>
      </c>
      <c r="B10" s="4" t="s">
        <v>11</v>
      </c>
      <c r="C10" s="4" t="s">
        <v>19</v>
      </c>
      <c r="D10" s="5">
        <v>301748</v>
      </c>
      <c r="E10" s="6">
        <v>101</v>
      </c>
      <c r="F10" s="2">
        <v>30476548</v>
      </c>
      <c r="G10" s="11"/>
      <c r="H10" s="12"/>
    </row>
    <row r="11" spans="1:8" ht="15" thickBot="1" x14ac:dyDescent="0.4">
      <c r="A11" s="3" t="s">
        <v>20</v>
      </c>
      <c r="B11" s="4" t="s">
        <v>11</v>
      </c>
      <c r="C11" s="4" t="s">
        <v>21</v>
      </c>
      <c r="D11" s="5">
        <v>127304</v>
      </c>
      <c r="E11" s="7">
        <v>1240</v>
      </c>
      <c r="F11" s="2">
        <v>157856960</v>
      </c>
      <c r="G11" s="11"/>
      <c r="H11" s="12"/>
    </row>
    <row r="12" spans="1:8" ht="15" thickBot="1" x14ac:dyDescent="0.4">
      <c r="A12" s="3" t="s">
        <v>22</v>
      </c>
      <c r="B12" s="4" t="s">
        <v>11</v>
      </c>
      <c r="C12" s="4" t="s">
        <v>23</v>
      </c>
      <c r="D12" s="5">
        <v>60300</v>
      </c>
      <c r="E12" s="7">
        <v>1240</v>
      </c>
      <c r="F12" s="2">
        <v>74772000</v>
      </c>
      <c r="G12" s="11"/>
      <c r="H12" s="12"/>
    </row>
    <row r="13" spans="1:8" ht="26.5" thickBot="1" x14ac:dyDescent="0.4">
      <c r="A13" s="3" t="s">
        <v>24</v>
      </c>
      <c r="B13" s="4" t="s">
        <v>11</v>
      </c>
      <c r="C13" s="4" t="s">
        <v>25</v>
      </c>
      <c r="D13" s="5">
        <v>131840</v>
      </c>
      <c r="E13" s="7">
        <v>2440</v>
      </c>
      <c r="F13" s="2">
        <v>321689600</v>
      </c>
      <c r="G13" s="11"/>
      <c r="H13" s="12"/>
    </row>
    <row r="14" spans="1:8" ht="15" thickBot="1" x14ac:dyDescent="0.4">
      <c r="A14" s="3" t="s">
        <v>26</v>
      </c>
      <c r="B14" s="4" t="s">
        <v>11</v>
      </c>
      <c r="C14" s="4" t="s">
        <v>27</v>
      </c>
      <c r="D14" s="5">
        <v>66069</v>
      </c>
      <c r="E14" s="6">
        <v>2440</v>
      </c>
      <c r="F14" s="2">
        <v>161208360</v>
      </c>
      <c r="G14" s="11"/>
      <c r="H14" s="12"/>
    </row>
    <row r="15" spans="1:8" ht="26.5" thickBot="1" x14ac:dyDescent="0.4">
      <c r="A15" s="3" t="s">
        <v>28</v>
      </c>
      <c r="B15" s="4" t="s">
        <v>11</v>
      </c>
      <c r="C15" s="4" t="s">
        <v>29</v>
      </c>
      <c r="D15" s="5">
        <v>131840</v>
      </c>
      <c r="E15" s="6">
        <v>24</v>
      </c>
      <c r="F15" s="2">
        <v>3164160</v>
      </c>
      <c r="G15" s="11"/>
      <c r="H15" s="12"/>
    </row>
    <row r="16" spans="1:8" ht="26.5" thickBot="1" x14ac:dyDescent="0.4">
      <c r="A16" s="3" t="s">
        <v>30</v>
      </c>
      <c r="B16" s="4" t="s">
        <v>11</v>
      </c>
      <c r="C16" s="4" t="s">
        <v>31</v>
      </c>
      <c r="D16" s="5">
        <v>66069</v>
      </c>
      <c r="E16" s="6">
        <v>24</v>
      </c>
      <c r="F16" s="2">
        <v>1585656</v>
      </c>
      <c r="G16" s="11"/>
      <c r="H16" s="12"/>
    </row>
    <row r="17" spans="1:15" ht="26.5" thickBot="1" x14ac:dyDescent="0.4">
      <c r="A17" s="3" t="s">
        <v>32</v>
      </c>
      <c r="B17" s="4" t="s">
        <v>11</v>
      </c>
      <c r="C17" s="4" t="s">
        <v>32</v>
      </c>
      <c r="D17" s="5">
        <v>255866</v>
      </c>
      <c r="E17" s="6">
        <v>101</v>
      </c>
      <c r="F17" s="2">
        <v>25842466</v>
      </c>
      <c r="G17" s="11"/>
      <c r="H17" s="12"/>
    </row>
    <row r="18" spans="1:15" ht="26.5" thickBot="1" x14ac:dyDescent="0.4">
      <c r="A18" s="3" t="s">
        <v>33</v>
      </c>
      <c r="B18" s="4" t="s">
        <v>11</v>
      </c>
      <c r="C18" s="4" t="s">
        <v>33</v>
      </c>
      <c r="D18" s="5">
        <v>97483</v>
      </c>
      <c r="E18" s="6">
        <v>101</v>
      </c>
      <c r="F18" s="2">
        <v>9845783</v>
      </c>
      <c r="G18" s="11"/>
      <c r="H18" s="12"/>
    </row>
    <row r="19" spans="1:15" ht="39.5" thickBot="1" x14ac:dyDescent="0.4">
      <c r="A19" s="3" t="s">
        <v>34</v>
      </c>
      <c r="B19" s="4" t="s">
        <v>11</v>
      </c>
      <c r="C19" s="4" t="s">
        <v>34</v>
      </c>
      <c r="D19" s="5">
        <v>269984</v>
      </c>
      <c r="E19" s="6">
        <v>101</v>
      </c>
      <c r="F19" s="2">
        <v>27268384</v>
      </c>
      <c r="G19" s="11"/>
      <c r="H19" s="12"/>
    </row>
    <row r="20" spans="1:15" ht="26.5" thickBot="1" x14ac:dyDescent="0.4">
      <c r="A20" s="3" t="s">
        <v>35</v>
      </c>
      <c r="B20" s="4" t="s">
        <v>11</v>
      </c>
      <c r="C20" s="4" t="s">
        <v>36</v>
      </c>
      <c r="D20" s="5">
        <v>97988613</v>
      </c>
      <c r="E20" s="6">
        <v>4</v>
      </c>
      <c r="F20" s="2">
        <v>391954452</v>
      </c>
      <c r="G20" s="11"/>
      <c r="H20" s="12"/>
    </row>
    <row r="21" spans="1:15" ht="26.5" thickBot="1" x14ac:dyDescent="0.4">
      <c r="A21" s="3" t="s">
        <v>37</v>
      </c>
      <c r="B21" s="4" t="s">
        <v>11</v>
      </c>
      <c r="C21" s="4" t="s">
        <v>38</v>
      </c>
      <c r="D21" s="5">
        <v>13390500</v>
      </c>
      <c r="E21" s="6">
        <v>4</v>
      </c>
      <c r="F21" s="2">
        <v>53562000</v>
      </c>
      <c r="G21" s="11"/>
      <c r="H21" s="12"/>
      <c r="O21" s="10"/>
    </row>
    <row r="22" spans="1:15" ht="15" thickBot="1" x14ac:dyDescent="0.4">
      <c r="A22" s="3" t="s">
        <v>39</v>
      </c>
      <c r="B22" s="4" t="s">
        <v>11</v>
      </c>
      <c r="C22" s="4" t="s">
        <v>40</v>
      </c>
      <c r="D22" s="5">
        <v>11916419</v>
      </c>
      <c r="E22" s="6">
        <v>4</v>
      </c>
      <c r="F22" s="2">
        <v>47665676</v>
      </c>
      <c r="G22" s="11"/>
      <c r="H22" s="12"/>
    </row>
    <row r="23" spans="1:15" ht="26.5" thickBot="1" x14ac:dyDescent="0.4">
      <c r="A23" s="3" t="s">
        <v>41</v>
      </c>
      <c r="B23" s="4" t="s">
        <v>11</v>
      </c>
      <c r="C23" s="4" t="s">
        <v>42</v>
      </c>
      <c r="D23" s="5">
        <v>33379187</v>
      </c>
      <c r="E23" s="6">
        <v>4</v>
      </c>
      <c r="F23" s="2">
        <v>133516748</v>
      </c>
      <c r="G23" s="11"/>
      <c r="H23" s="12"/>
    </row>
    <row r="24" spans="1:15" ht="39.5" thickBot="1" x14ac:dyDescent="0.4">
      <c r="A24" s="3" t="s">
        <v>43</v>
      </c>
      <c r="B24" s="4" t="s">
        <v>11</v>
      </c>
      <c r="C24" s="4" t="s">
        <v>44</v>
      </c>
      <c r="D24" s="5">
        <v>17017461</v>
      </c>
      <c r="E24" s="6">
        <v>4</v>
      </c>
      <c r="F24" s="2">
        <v>68069844</v>
      </c>
      <c r="G24" s="11"/>
      <c r="H24" s="12"/>
    </row>
    <row r="25" spans="1:15" ht="52.5" thickBot="1" x14ac:dyDescent="0.4">
      <c r="A25" s="3" t="s">
        <v>45</v>
      </c>
      <c r="B25" s="4" t="s">
        <v>11</v>
      </c>
      <c r="C25" s="4" t="s">
        <v>46</v>
      </c>
      <c r="D25" s="5">
        <v>33665789</v>
      </c>
      <c r="E25" s="6">
        <v>4</v>
      </c>
      <c r="F25" s="2">
        <v>134663156</v>
      </c>
      <c r="G25" s="11"/>
      <c r="H25" s="12"/>
    </row>
    <row r="26" spans="1:15" ht="39.5" thickBot="1" x14ac:dyDescent="0.4">
      <c r="A26" s="3" t="s">
        <v>47</v>
      </c>
      <c r="B26" s="4" t="s">
        <v>11</v>
      </c>
      <c r="C26" s="4" t="s">
        <v>48</v>
      </c>
      <c r="D26" s="5">
        <v>30771791</v>
      </c>
      <c r="E26" s="6">
        <v>4</v>
      </c>
      <c r="F26" s="2">
        <v>123087164</v>
      </c>
      <c r="G26" s="11"/>
      <c r="H26" s="12"/>
    </row>
    <row r="27" spans="1:15" ht="78.5" thickBot="1" x14ac:dyDescent="0.4">
      <c r="A27" s="3" t="s">
        <v>49</v>
      </c>
      <c r="B27" s="4" t="s">
        <v>11</v>
      </c>
      <c r="C27" s="4" t="s">
        <v>50</v>
      </c>
      <c r="D27" s="5">
        <v>10375460</v>
      </c>
      <c r="E27" s="6">
        <v>4</v>
      </c>
      <c r="F27" s="2">
        <v>41501840</v>
      </c>
      <c r="G27" s="11"/>
      <c r="H27" s="12"/>
    </row>
    <row r="28" spans="1:15" ht="15" thickBot="1" x14ac:dyDescent="0.4">
      <c r="A28" s="3" t="s">
        <v>51</v>
      </c>
      <c r="B28" s="4" t="s">
        <v>11</v>
      </c>
      <c r="C28" s="4" t="s">
        <v>52</v>
      </c>
      <c r="D28" s="5">
        <v>2268000</v>
      </c>
      <c r="E28" s="6">
        <v>4</v>
      </c>
      <c r="F28" s="2">
        <v>9072000</v>
      </c>
      <c r="G28" s="11"/>
      <c r="H28" s="12"/>
    </row>
    <row r="29" spans="1:15" ht="26.5" thickBot="1" x14ac:dyDescent="0.4">
      <c r="A29" s="3" t="s">
        <v>53</v>
      </c>
      <c r="B29" s="4" t="s">
        <v>11</v>
      </c>
      <c r="C29" s="4" t="s">
        <v>54</v>
      </c>
      <c r="D29" s="5">
        <v>1640244</v>
      </c>
      <c r="E29" s="6">
        <v>4</v>
      </c>
      <c r="F29" s="2">
        <v>6560976</v>
      </c>
      <c r="G29" s="11"/>
      <c r="H29" s="12"/>
    </row>
    <row r="30" spans="1:15" ht="15" thickBot="1" x14ac:dyDescent="0.4">
      <c r="A30" s="3" t="s">
        <v>55</v>
      </c>
      <c r="B30" s="4" t="s">
        <v>11</v>
      </c>
      <c r="C30" s="4" t="s">
        <v>56</v>
      </c>
      <c r="D30" s="5">
        <v>40000000</v>
      </c>
      <c r="E30" s="6">
        <v>1</v>
      </c>
      <c r="F30" s="2">
        <v>40000000</v>
      </c>
      <c r="G30" s="11"/>
      <c r="H30" s="12"/>
    </row>
    <row r="31" spans="1:15" ht="15" thickBot="1" x14ac:dyDescent="0.4">
      <c r="A31" s="3" t="s">
        <v>57</v>
      </c>
      <c r="B31" s="4" t="s">
        <v>11</v>
      </c>
      <c r="C31" s="4" t="s">
        <v>58</v>
      </c>
      <c r="D31" s="5">
        <v>3300000</v>
      </c>
      <c r="E31" s="6">
        <v>10</v>
      </c>
      <c r="F31" s="2">
        <v>33000000</v>
      </c>
      <c r="G31" s="11"/>
      <c r="H31" s="12"/>
    </row>
    <row r="32" spans="1:15" ht="15" thickBot="1" x14ac:dyDescent="0.4">
      <c r="A32" s="3" t="s">
        <v>59</v>
      </c>
      <c r="B32" s="4" t="s">
        <v>11</v>
      </c>
      <c r="C32" s="4" t="s">
        <v>59</v>
      </c>
      <c r="D32" s="5">
        <v>110000000</v>
      </c>
      <c r="E32" s="6">
        <v>1</v>
      </c>
      <c r="F32" s="2">
        <v>110000000</v>
      </c>
      <c r="G32" s="11"/>
      <c r="H32" s="12"/>
    </row>
    <row r="33" spans="1:8" ht="15" thickBot="1" x14ac:dyDescent="0.4">
      <c r="A33" s="3" t="s">
        <v>60</v>
      </c>
      <c r="B33" s="4" t="s">
        <v>11</v>
      </c>
      <c r="C33" s="4" t="s">
        <v>61</v>
      </c>
      <c r="D33" s="5">
        <f>100000000-16108999</f>
        <v>83891001</v>
      </c>
      <c r="E33" s="6">
        <v>1</v>
      </c>
      <c r="F33" s="2">
        <v>83891001</v>
      </c>
      <c r="G33" s="11"/>
      <c r="H33" s="12"/>
    </row>
    <row r="34" spans="1:8" ht="19" thickBot="1" x14ac:dyDescent="0.4">
      <c r="A34" s="62" t="s">
        <v>62</v>
      </c>
      <c r="B34" s="63"/>
      <c r="C34" s="63"/>
      <c r="D34" s="63"/>
      <c r="E34" s="64"/>
      <c r="F34" s="8">
        <f>SUM(F6:F29)</f>
        <v>1930028551</v>
      </c>
      <c r="G34" s="11"/>
      <c r="H34" s="12"/>
    </row>
    <row r="35" spans="1:8" ht="19" thickBot="1" x14ac:dyDescent="0.4">
      <c r="A35" s="65" t="s">
        <v>63</v>
      </c>
      <c r="B35" s="66"/>
      <c r="C35" s="66"/>
      <c r="D35" s="66"/>
      <c r="E35" s="67"/>
      <c r="F35" s="9">
        <f>SUM(F30:F33)</f>
        <v>266891001</v>
      </c>
      <c r="G35" s="11"/>
      <c r="H35" s="12"/>
    </row>
    <row r="36" spans="1:8" ht="19" thickBot="1" x14ac:dyDescent="0.4">
      <c r="A36" s="65" t="s">
        <v>64</v>
      </c>
      <c r="B36" s="66"/>
      <c r="C36" s="66"/>
      <c r="D36" s="66"/>
      <c r="E36" s="67"/>
      <c r="F36" s="9">
        <f>SUM(F34:F35)</f>
        <v>2196919552</v>
      </c>
      <c r="G36" s="11"/>
      <c r="H36" s="12"/>
    </row>
    <row r="37" spans="1:8" x14ac:dyDescent="0.35">
      <c r="G37" s="1"/>
    </row>
    <row r="39" spans="1:8" x14ac:dyDescent="0.35">
      <c r="E39" s="13"/>
    </row>
  </sheetData>
  <mergeCells count="7">
    <mergeCell ref="A34:E34"/>
    <mergeCell ref="A35:E35"/>
    <mergeCell ref="A36:E36"/>
    <mergeCell ref="A1:F1"/>
    <mergeCell ref="A2:F2"/>
    <mergeCell ref="A3:F3"/>
    <mergeCell ref="A4:F4"/>
  </mergeCells>
  <pageMargins left="0.7" right="0.7" top="0.75" bottom="0.75" header="0.3" footer="0.3"/>
  <pageSetup scale="8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87"/>
  <sheetViews>
    <sheetView view="pageBreakPreview" topLeftCell="A19" zoomScale="60" zoomScaleNormal="100" workbookViewId="0">
      <selection activeCell="D30" sqref="D30:D31"/>
    </sheetView>
  </sheetViews>
  <sheetFormatPr baseColWidth="10" defaultColWidth="11.453125" defaultRowHeight="14.5" x14ac:dyDescent="0.35"/>
  <cols>
    <col min="1" max="1" width="29.453125" customWidth="1"/>
    <col min="2" max="2" width="14.81640625" customWidth="1"/>
    <col min="3" max="3" width="44.26953125" customWidth="1"/>
    <col min="4" max="4" width="16.26953125" customWidth="1"/>
    <col min="5" max="5" width="16.453125" customWidth="1"/>
    <col min="6" max="6" width="25.7265625" customWidth="1"/>
    <col min="7" max="7" width="15.7265625" customWidth="1"/>
    <col min="8" max="8" width="28.81640625" customWidth="1"/>
    <col min="9" max="9" width="17.54296875" customWidth="1"/>
    <col min="15" max="15" width="14.1796875" customWidth="1"/>
  </cols>
  <sheetData>
    <row r="1" spans="1:7" ht="18.5" x14ac:dyDescent="0.45">
      <c r="A1" s="68" t="s">
        <v>0</v>
      </c>
      <c r="B1" s="68"/>
      <c r="C1" s="68"/>
      <c r="D1" s="68"/>
      <c r="E1" s="68"/>
      <c r="F1" s="68"/>
    </row>
    <row r="2" spans="1:7" ht="18.5" x14ac:dyDescent="0.45">
      <c r="A2" s="68" t="s">
        <v>1</v>
      </c>
      <c r="B2" s="68"/>
      <c r="C2" s="68"/>
      <c r="D2" s="68"/>
      <c r="E2" s="68"/>
      <c r="F2" s="68"/>
    </row>
    <row r="3" spans="1:7" ht="18.5" x14ac:dyDescent="0.45">
      <c r="A3" s="68" t="s">
        <v>2</v>
      </c>
      <c r="B3" s="68"/>
      <c r="C3" s="68"/>
      <c r="D3" s="68"/>
      <c r="E3" s="68"/>
      <c r="F3" s="68"/>
    </row>
    <row r="4" spans="1:7" ht="81" customHeight="1" x14ac:dyDescent="0.35">
      <c r="A4" s="69" t="s">
        <v>3</v>
      </c>
      <c r="B4" s="69"/>
      <c r="C4" s="69"/>
      <c r="D4" s="69"/>
      <c r="E4" s="69"/>
      <c r="F4" s="69"/>
    </row>
    <row r="5" spans="1:7" ht="48" customHeight="1" x14ac:dyDescent="0.35">
      <c r="A5" s="14" t="s">
        <v>4</v>
      </c>
      <c r="B5" s="14" t="s">
        <v>5</v>
      </c>
      <c r="C5" s="14" t="s">
        <v>6</v>
      </c>
      <c r="D5" s="14" t="s">
        <v>7</v>
      </c>
      <c r="E5" s="14" t="s">
        <v>8</v>
      </c>
      <c r="F5" s="14" t="s">
        <v>9</v>
      </c>
    </row>
    <row r="6" spans="1:7" ht="132" customHeight="1" thickBot="1" x14ac:dyDescent="0.4">
      <c r="A6" s="3" t="s">
        <v>65</v>
      </c>
      <c r="B6" s="4" t="s">
        <v>11</v>
      </c>
      <c r="C6" s="4" t="s">
        <v>66</v>
      </c>
      <c r="D6" s="5">
        <f>+F6/E6</f>
        <v>5890100</v>
      </c>
      <c r="E6" s="16">
        <v>7</v>
      </c>
      <c r="F6" s="19">
        <v>41230700</v>
      </c>
      <c r="G6" s="11"/>
    </row>
    <row r="7" spans="1:7" ht="117.5" thickBot="1" x14ac:dyDescent="0.4">
      <c r="A7" s="3" t="s">
        <v>67</v>
      </c>
      <c r="B7" s="4" t="s">
        <v>11</v>
      </c>
      <c r="C7" s="4" t="s">
        <v>68</v>
      </c>
      <c r="D7" s="5">
        <f t="shared" ref="D7:D18" si="0">+F7/E7</f>
        <v>5690300</v>
      </c>
      <c r="E7" s="16">
        <v>31</v>
      </c>
      <c r="F7" s="19">
        <v>176399300</v>
      </c>
      <c r="G7" s="11"/>
    </row>
    <row r="8" spans="1:7" ht="117.5" thickBot="1" x14ac:dyDescent="0.4">
      <c r="A8" s="3" t="s">
        <v>69</v>
      </c>
      <c r="B8" s="4" t="s">
        <v>11</v>
      </c>
      <c r="C8" s="4" t="s">
        <v>70</v>
      </c>
      <c r="D8" s="5">
        <f t="shared" si="0"/>
        <v>5890000</v>
      </c>
      <c r="E8" s="16">
        <v>61</v>
      </c>
      <c r="F8" s="20">
        <v>359290000</v>
      </c>
      <c r="G8" s="11"/>
    </row>
    <row r="9" spans="1:7" ht="130.5" thickBot="1" x14ac:dyDescent="0.4">
      <c r="A9" s="3" t="s">
        <v>71</v>
      </c>
      <c r="B9" s="4" t="s">
        <v>11</v>
      </c>
      <c r="C9" s="4" t="s">
        <v>72</v>
      </c>
      <c r="D9" s="5">
        <f t="shared" si="0"/>
        <v>23143500</v>
      </c>
      <c r="E9" s="16">
        <v>4</v>
      </c>
      <c r="F9" s="21">
        <v>92574000</v>
      </c>
      <c r="G9" s="11"/>
    </row>
    <row r="10" spans="1:7" ht="156.5" thickBot="1" x14ac:dyDescent="0.4">
      <c r="A10" s="3" t="s">
        <v>73</v>
      </c>
      <c r="B10" s="4" t="s">
        <v>11</v>
      </c>
      <c r="C10" s="4" t="s">
        <v>74</v>
      </c>
      <c r="D10" s="5">
        <f t="shared" si="0"/>
        <v>16631196.380000001</v>
      </c>
      <c r="E10" s="16">
        <v>4</v>
      </c>
      <c r="F10" s="21">
        <v>66524785.520000003</v>
      </c>
      <c r="G10" s="11"/>
    </row>
    <row r="11" spans="1:7" ht="182.5" thickBot="1" x14ac:dyDescent="0.4">
      <c r="A11" s="3" t="s">
        <v>75</v>
      </c>
      <c r="B11" s="4" t="s">
        <v>11</v>
      </c>
      <c r="C11" s="4" t="s">
        <v>76</v>
      </c>
      <c r="D11" s="5">
        <f t="shared" si="0"/>
        <v>18983189.84</v>
      </c>
      <c r="E11" s="17">
        <v>4</v>
      </c>
      <c r="F11" s="21">
        <v>75932759.359999999</v>
      </c>
      <c r="G11" s="11"/>
    </row>
    <row r="12" spans="1:7" ht="117.5" thickBot="1" x14ac:dyDescent="0.4">
      <c r="A12" s="3" t="s">
        <v>77</v>
      </c>
      <c r="B12" s="4" t="s">
        <v>11</v>
      </c>
      <c r="C12" s="4" t="s">
        <v>78</v>
      </c>
      <c r="D12" s="5">
        <f t="shared" si="0"/>
        <v>12600000</v>
      </c>
      <c r="E12" s="17">
        <v>4</v>
      </c>
      <c r="F12" s="21">
        <v>50400000</v>
      </c>
      <c r="G12" s="11"/>
    </row>
    <row r="13" spans="1:7" ht="130.5" thickBot="1" x14ac:dyDescent="0.4">
      <c r="A13" s="3" t="s">
        <v>79</v>
      </c>
      <c r="B13" s="4" t="s">
        <v>11</v>
      </c>
      <c r="C13" s="4" t="s">
        <v>80</v>
      </c>
      <c r="D13" s="5">
        <f t="shared" si="0"/>
        <v>12670500</v>
      </c>
      <c r="E13" s="17">
        <v>5</v>
      </c>
      <c r="F13" s="21">
        <v>63352500</v>
      </c>
      <c r="G13" s="11"/>
    </row>
    <row r="14" spans="1:7" ht="52.5" thickBot="1" x14ac:dyDescent="0.4">
      <c r="A14" s="3" t="s">
        <v>81</v>
      </c>
      <c r="B14" s="4" t="s">
        <v>11</v>
      </c>
      <c r="C14" s="4" t="s">
        <v>82</v>
      </c>
      <c r="D14" s="5">
        <f t="shared" si="0"/>
        <v>796500</v>
      </c>
      <c r="E14" s="16">
        <v>4</v>
      </c>
      <c r="F14" s="21">
        <v>3186000</v>
      </c>
      <c r="G14" s="11"/>
    </row>
    <row r="15" spans="1:7" ht="65.5" thickBot="1" x14ac:dyDescent="0.4">
      <c r="A15" s="3" t="s">
        <v>83</v>
      </c>
      <c r="B15" s="4" t="s">
        <v>11</v>
      </c>
      <c r="C15" s="4" t="s">
        <v>84</v>
      </c>
      <c r="D15" s="5">
        <f t="shared" si="0"/>
        <v>1990400</v>
      </c>
      <c r="E15" s="16">
        <v>4</v>
      </c>
      <c r="F15" s="21">
        <v>7961600</v>
      </c>
      <c r="G15" s="11"/>
    </row>
    <row r="16" spans="1:7" ht="91.5" thickBot="1" x14ac:dyDescent="0.4">
      <c r="A16" s="3" t="s">
        <v>85</v>
      </c>
      <c r="B16" s="4" t="s">
        <v>11</v>
      </c>
      <c r="C16" s="4" t="s">
        <v>86</v>
      </c>
      <c r="D16" s="5">
        <f t="shared" si="0"/>
        <v>2950400</v>
      </c>
      <c r="E16" s="16">
        <v>4</v>
      </c>
      <c r="F16" s="21">
        <v>11801600</v>
      </c>
      <c r="G16" s="11"/>
    </row>
    <row r="17" spans="1:10" ht="104.5" thickBot="1" x14ac:dyDescent="0.4">
      <c r="A17" s="3" t="s">
        <v>87</v>
      </c>
      <c r="B17" s="4" t="s">
        <v>11</v>
      </c>
      <c r="C17" s="4" t="s">
        <v>88</v>
      </c>
      <c r="D17" s="5">
        <f t="shared" si="0"/>
        <v>7986335.9699999997</v>
      </c>
      <c r="E17" s="16">
        <v>4</v>
      </c>
      <c r="F17" s="21">
        <v>31945343.879999999</v>
      </c>
      <c r="G17" s="11"/>
    </row>
    <row r="18" spans="1:10" ht="52.5" thickBot="1" x14ac:dyDescent="0.4">
      <c r="A18" s="3" t="s">
        <v>89</v>
      </c>
      <c r="B18" s="4" t="s">
        <v>11</v>
      </c>
      <c r="C18" s="4" t="s">
        <v>90</v>
      </c>
      <c r="D18" s="5">
        <f t="shared" si="0"/>
        <v>817226.32</v>
      </c>
      <c r="E18" s="16">
        <v>4</v>
      </c>
      <c r="F18" s="21">
        <v>3268905.28</v>
      </c>
      <c r="G18" s="11"/>
      <c r="J18">
        <f>100/119</f>
        <v>0.84033613445378152</v>
      </c>
    </row>
    <row r="19" spans="1:10" ht="78.5" thickBot="1" x14ac:dyDescent="0.4">
      <c r="A19" s="3" t="s">
        <v>35</v>
      </c>
      <c r="B19" s="4" t="s">
        <v>11</v>
      </c>
      <c r="C19" s="4" t="s">
        <v>91</v>
      </c>
      <c r="D19" s="5">
        <v>36650000</v>
      </c>
      <c r="E19" s="16">
        <v>4</v>
      </c>
      <c r="F19" s="18">
        <f>+E19*D19</f>
        <v>146600000</v>
      </c>
      <c r="G19" s="11">
        <v>0</v>
      </c>
    </row>
    <row r="20" spans="1:10" ht="15" thickBot="1" x14ac:dyDescent="0.4">
      <c r="A20" s="3" t="s">
        <v>92</v>
      </c>
      <c r="B20" s="4" t="s">
        <v>11</v>
      </c>
      <c r="C20" s="3" t="s">
        <v>92</v>
      </c>
      <c r="D20" s="24">
        <v>4500000</v>
      </c>
      <c r="E20" s="25">
        <v>4</v>
      </c>
      <c r="F20" s="23">
        <f>+D20*E20</f>
        <v>18000000</v>
      </c>
      <c r="G20" s="11">
        <f>+F20*$J$18</f>
        <v>15126050.420168068</v>
      </c>
      <c r="H20">
        <f>+D20*$J$18</f>
        <v>3781512.6050420171</v>
      </c>
      <c r="I20" s="10">
        <f>ROUND(H20,0)</f>
        <v>3781513</v>
      </c>
    </row>
    <row r="21" spans="1:10" ht="15" thickBot="1" x14ac:dyDescent="0.4">
      <c r="A21" s="3" t="s">
        <v>93</v>
      </c>
      <c r="B21" s="4" t="s">
        <v>11</v>
      </c>
      <c r="C21" s="3" t="s">
        <v>93</v>
      </c>
      <c r="D21" s="24">
        <v>750000</v>
      </c>
      <c r="E21" s="25">
        <v>4</v>
      </c>
      <c r="F21" s="23">
        <f t="shared" ref="F21:F31" si="1">+D21*E21</f>
        <v>3000000</v>
      </c>
      <c r="G21" s="11">
        <f t="shared" ref="G21:G31" si="2">+F21*$J$18</f>
        <v>2521008.4033613447</v>
      </c>
      <c r="H21">
        <f t="shared" ref="H21:H70" si="3">+D21*$J$18</f>
        <v>630252.10084033618</v>
      </c>
      <c r="I21" s="10">
        <f t="shared" ref="I21:I70" si="4">ROUND(H21,0)</f>
        <v>630252</v>
      </c>
    </row>
    <row r="22" spans="1:10" ht="15" thickBot="1" x14ac:dyDescent="0.4">
      <c r="A22" s="3" t="s">
        <v>94</v>
      </c>
      <c r="B22" s="4" t="s">
        <v>11</v>
      </c>
      <c r="C22" s="3" t="s">
        <v>94</v>
      </c>
      <c r="D22" s="24">
        <v>1450000</v>
      </c>
      <c r="E22" s="25">
        <v>4</v>
      </c>
      <c r="F22" s="23">
        <f t="shared" si="1"/>
        <v>5800000</v>
      </c>
      <c r="G22" s="11">
        <f t="shared" si="2"/>
        <v>4873949.5798319327</v>
      </c>
      <c r="H22">
        <f t="shared" si="3"/>
        <v>1218487.3949579832</v>
      </c>
      <c r="I22" s="10">
        <f t="shared" si="4"/>
        <v>1218487</v>
      </c>
    </row>
    <row r="23" spans="1:10" ht="26.5" thickBot="1" x14ac:dyDescent="0.4">
      <c r="A23" s="3" t="s">
        <v>95</v>
      </c>
      <c r="B23" s="4" t="s">
        <v>11</v>
      </c>
      <c r="C23" s="3" t="s">
        <v>95</v>
      </c>
      <c r="D23" s="24">
        <v>320000</v>
      </c>
      <c r="E23" s="25">
        <v>4</v>
      </c>
      <c r="F23" s="23">
        <f t="shared" si="1"/>
        <v>1280000</v>
      </c>
      <c r="G23" s="11">
        <f t="shared" si="2"/>
        <v>1075630.2521008404</v>
      </c>
      <c r="H23">
        <f t="shared" si="3"/>
        <v>268907.56302521011</v>
      </c>
      <c r="I23" s="10">
        <f t="shared" si="4"/>
        <v>268908</v>
      </c>
    </row>
    <row r="24" spans="1:10" ht="15" thickBot="1" x14ac:dyDescent="0.4">
      <c r="A24" s="3" t="s">
        <v>96</v>
      </c>
      <c r="B24" s="4" t="s">
        <v>11</v>
      </c>
      <c r="C24" s="3" t="s">
        <v>96</v>
      </c>
      <c r="D24" s="24">
        <v>6500000</v>
      </c>
      <c r="E24" s="25">
        <v>8</v>
      </c>
      <c r="F24" s="23">
        <f t="shared" si="1"/>
        <v>52000000</v>
      </c>
      <c r="G24" s="11">
        <f t="shared" si="2"/>
        <v>43697478.991596639</v>
      </c>
      <c r="H24">
        <f t="shared" si="3"/>
        <v>5462184.8739495799</v>
      </c>
      <c r="I24" s="10">
        <f t="shared" si="4"/>
        <v>5462185</v>
      </c>
    </row>
    <row r="25" spans="1:10" ht="15" thickBot="1" x14ac:dyDescent="0.4">
      <c r="A25" s="3" t="s">
        <v>97</v>
      </c>
      <c r="B25" s="4" t="s">
        <v>11</v>
      </c>
      <c r="C25" s="3" t="s">
        <v>97</v>
      </c>
      <c r="D25" s="24">
        <v>7600000</v>
      </c>
      <c r="E25" s="25">
        <v>8</v>
      </c>
      <c r="F25" s="23">
        <f t="shared" si="1"/>
        <v>60800000</v>
      </c>
      <c r="G25" s="11">
        <f t="shared" si="2"/>
        <v>51092436.974789917</v>
      </c>
      <c r="H25">
        <f t="shared" si="3"/>
        <v>6386554.6218487397</v>
      </c>
      <c r="I25" s="10">
        <f t="shared" si="4"/>
        <v>6386555</v>
      </c>
    </row>
    <row r="26" spans="1:10" ht="15" thickBot="1" x14ac:dyDescent="0.4">
      <c r="A26" s="3" t="s">
        <v>98</v>
      </c>
      <c r="B26" s="4" t="s">
        <v>11</v>
      </c>
      <c r="C26" s="3" t="s">
        <v>98</v>
      </c>
      <c r="D26" s="24">
        <v>375000</v>
      </c>
      <c r="E26" s="25">
        <v>4</v>
      </c>
      <c r="F26" s="23">
        <f t="shared" si="1"/>
        <v>1500000</v>
      </c>
      <c r="G26" s="11">
        <f t="shared" si="2"/>
        <v>1260504.2016806724</v>
      </c>
      <c r="H26">
        <f t="shared" si="3"/>
        <v>315126.05042016809</v>
      </c>
      <c r="I26" s="10">
        <f t="shared" si="4"/>
        <v>315126</v>
      </c>
    </row>
    <row r="27" spans="1:10" ht="15" thickBot="1" x14ac:dyDescent="0.4">
      <c r="A27" s="3" t="s">
        <v>99</v>
      </c>
      <c r="B27" s="4" t="s">
        <v>11</v>
      </c>
      <c r="C27" s="3" t="s">
        <v>99</v>
      </c>
      <c r="D27" s="24">
        <v>392584</v>
      </c>
      <c r="E27" s="25">
        <v>4</v>
      </c>
      <c r="F27" s="23">
        <f t="shared" si="1"/>
        <v>1570336</v>
      </c>
      <c r="G27" s="11">
        <f t="shared" si="2"/>
        <v>1319610.0840336136</v>
      </c>
      <c r="H27">
        <f t="shared" si="3"/>
        <v>329902.52100840339</v>
      </c>
      <c r="I27" s="10">
        <f t="shared" si="4"/>
        <v>329903</v>
      </c>
    </row>
    <row r="28" spans="1:10" ht="15" thickBot="1" x14ac:dyDescent="0.4">
      <c r="A28" s="3" t="s">
        <v>100</v>
      </c>
      <c r="B28" s="4" t="s">
        <v>11</v>
      </c>
      <c r="C28" s="3" t="s">
        <v>100</v>
      </c>
      <c r="D28" s="24">
        <v>250000</v>
      </c>
      <c r="E28" s="25">
        <v>4</v>
      </c>
      <c r="F28" s="23">
        <f t="shared" si="1"/>
        <v>1000000</v>
      </c>
      <c r="G28" s="11">
        <f t="shared" si="2"/>
        <v>840336.13445378153</v>
      </c>
      <c r="H28">
        <f t="shared" si="3"/>
        <v>210084.03361344538</v>
      </c>
      <c r="I28" s="10">
        <f t="shared" si="4"/>
        <v>210084</v>
      </c>
    </row>
    <row r="29" spans="1:10" ht="15" thickBot="1" x14ac:dyDescent="0.4">
      <c r="A29" s="3" t="s">
        <v>101</v>
      </c>
      <c r="B29" s="4" t="s">
        <v>11</v>
      </c>
      <c r="C29" s="3" t="s">
        <v>101</v>
      </c>
      <c r="D29" s="24">
        <v>450000</v>
      </c>
      <c r="E29" s="25">
        <v>4</v>
      </c>
      <c r="F29" s="23">
        <f t="shared" si="1"/>
        <v>1800000</v>
      </c>
      <c r="G29" s="11">
        <f t="shared" si="2"/>
        <v>1512605.0420168068</v>
      </c>
      <c r="H29">
        <f t="shared" si="3"/>
        <v>378151.26050420169</v>
      </c>
      <c r="I29" s="10">
        <f t="shared" si="4"/>
        <v>378151</v>
      </c>
    </row>
    <row r="30" spans="1:10" ht="15" thickBot="1" x14ac:dyDescent="0.4">
      <c r="A30" s="15" t="s">
        <v>28</v>
      </c>
      <c r="B30" s="4" t="s">
        <v>11</v>
      </c>
      <c r="C30" s="4" t="s">
        <v>29</v>
      </c>
      <c r="D30" s="24">
        <v>110789.91596638656</v>
      </c>
      <c r="E30" s="25">
        <v>24</v>
      </c>
      <c r="F30" s="23">
        <f t="shared" si="1"/>
        <v>2658957.9831932774</v>
      </c>
      <c r="G30" s="11">
        <f t="shared" si="2"/>
        <v>2234418.4732716619</v>
      </c>
      <c r="H30">
        <f t="shared" si="3"/>
        <v>93100.76971965257</v>
      </c>
      <c r="I30" s="10">
        <f t="shared" si="4"/>
        <v>93101</v>
      </c>
    </row>
    <row r="31" spans="1:10" ht="15" thickBot="1" x14ac:dyDescent="0.4">
      <c r="A31" s="15" t="s">
        <v>30</v>
      </c>
      <c r="B31" s="4" t="s">
        <v>11</v>
      </c>
      <c r="C31" s="4" t="s">
        <v>31</v>
      </c>
      <c r="D31" s="24">
        <v>55520.168067226892</v>
      </c>
      <c r="E31" s="25">
        <v>24</v>
      </c>
      <c r="F31" s="23">
        <f t="shared" si="1"/>
        <v>1332484.0336134455</v>
      </c>
      <c r="G31" s="11">
        <f t="shared" si="2"/>
        <v>1119734.4820281055</v>
      </c>
      <c r="H31">
        <f t="shared" si="3"/>
        <v>46655.603417837723</v>
      </c>
      <c r="I31" s="10">
        <f t="shared" si="4"/>
        <v>46656</v>
      </c>
    </row>
    <row r="32" spans="1:10" ht="26.5" thickBot="1" x14ac:dyDescent="0.4">
      <c r="A32" s="3" t="s">
        <v>102</v>
      </c>
      <c r="B32" s="4" t="s">
        <v>11</v>
      </c>
      <c r="C32" t="s">
        <v>103</v>
      </c>
      <c r="D32" s="5">
        <f t="shared" ref="D32:D35" si="5">+F32/E32</f>
        <v>82400</v>
      </c>
      <c r="E32" s="16">
        <v>8</v>
      </c>
      <c r="F32" s="18">
        <v>659200</v>
      </c>
      <c r="G32" s="11"/>
      <c r="I32" s="10"/>
    </row>
    <row r="33" spans="1:15" ht="55.5" customHeight="1" thickBot="1" x14ac:dyDescent="0.4">
      <c r="A33" s="3" t="s">
        <v>104</v>
      </c>
      <c r="B33" s="4" t="s">
        <v>11</v>
      </c>
      <c r="C33" t="s">
        <v>105</v>
      </c>
      <c r="D33" s="5">
        <f t="shared" si="5"/>
        <v>1112500</v>
      </c>
      <c r="E33" s="16">
        <v>4</v>
      </c>
      <c r="F33" s="18">
        <v>4450000</v>
      </c>
      <c r="G33" s="11"/>
      <c r="I33" s="10"/>
    </row>
    <row r="34" spans="1:15" ht="45" customHeight="1" thickBot="1" x14ac:dyDescent="0.4">
      <c r="A34" s="3" t="s">
        <v>106</v>
      </c>
      <c r="B34" s="4" t="s">
        <v>11</v>
      </c>
      <c r="C34" t="s">
        <v>107</v>
      </c>
      <c r="D34" s="5">
        <f t="shared" si="5"/>
        <v>202100</v>
      </c>
      <c r="E34" s="16">
        <v>20</v>
      </c>
      <c r="F34" s="18">
        <v>4042000</v>
      </c>
      <c r="G34" s="11"/>
      <c r="I34" s="10"/>
    </row>
    <row r="35" spans="1:15" ht="15" thickBot="1" x14ac:dyDescent="0.4">
      <c r="A35" s="3" t="s">
        <v>108</v>
      </c>
      <c r="B35" s="4" t="s">
        <v>11</v>
      </c>
      <c r="C35" t="s">
        <v>109</v>
      </c>
      <c r="D35" s="32">
        <f t="shared" si="5"/>
        <v>363900</v>
      </c>
      <c r="E35" s="33">
        <v>9</v>
      </c>
      <c r="F35" s="34">
        <v>3275100</v>
      </c>
      <c r="G35" s="11"/>
      <c r="I35" s="10"/>
    </row>
    <row r="36" spans="1:15" ht="30" customHeight="1" thickBot="1" x14ac:dyDescent="0.4">
      <c r="A36" s="26" t="s">
        <v>110</v>
      </c>
      <c r="B36" s="4" t="s">
        <v>11</v>
      </c>
      <c r="C36" s="31" t="s">
        <v>110</v>
      </c>
      <c r="D36" s="35">
        <v>325000</v>
      </c>
      <c r="E36" s="36">
        <v>12</v>
      </c>
      <c r="F36" s="23">
        <f t="shared" ref="F36:F40" si="6">+D36*E36</f>
        <v>3900000</v>
      </c>
      <c r="G36" s="11">
        <f t="shared" ref="G36:G71" si="7">+F36*$J$18</f>
        <v>3277310.9243697478</v>
      </c>
      <c r="H36">
        <f t="shared" si="3"/>
        <v>273109.24369747902</v>
      </c>
      <c r="I36" s="10">
        <f t="shared" si="4"/>
        <v>273109</v>
      </c>
    </row>
    <row r="37" spans="1:15" ht="15" thickBot="1" x14ac:dyDescent="0.4">
      <c r="A37" s="27" t="s">
        <v>111</v>
      </c>
      <c r="B37" s="4" t="s">
        <v>11</v>
      </c>
      <c r="C37" s="29" t="s">
        <v>111</v>
      </c>
      <c r="D37" s="35">
        <v>345000</v>
      </c>
      <c r="E37" s="36">
        <v>8</v>
      </c>
      <c r="F37" s="23">
        <f t="shared" si="6"/>
        <v>2760000</v>
      </c>
      <c r="G37" s="11">
        <f t="shared" si="7"/>
        <v>2319327.7310924372</v>
      </c>
      <c r="H37">
        <f t="shared" si="3"/>
        <v>289915.96638655465</v>
      </c>
      <c r="I37" s="10">
        <f t="shared" si="4"/>
        <v>289916</v>
      </c>
    </row>
    <row r="38" spans="1:15" ht="42" customHeight="1" thickBot="1" x14ac:dyDescent="0.4">
      <c r="A38" s="27" t="s">
        <v>112</v>
      </c>
      <c r="B38" s="4" t="s">
        <v>11</v>
      </c>
      <c r="C38" s="29" t="s">
        <v>112</v>
      </c>
      <c r="D38" s="35">
        <v>2145000</v>
      </c>
      <c r="E38" s="36">
        <v>4</v>
      </c>
      <c r="F38" s="23">
        <f t="shared" si="6"/>
        <v>8580000</v>
      </c>
      <c r="G38" s="11">
        <f t="shared" si="7"/>
        <v>7210084.0336134452</v>
      </c>
      <c r="H38">
        <f t="shared" si="3"/>
        <v>1802521.0084033613</v>
      </c>
      <c r="I38" s="10">
        <f t="shared" si="4"/>
        <v>1802521</v>
      </c>
    </row>
    <row r="39" spans="1:15" ht="32.25" customHeight="1" thickBot="1" x14ac:dyDescent="0.4">
      <c r="A39" s="27" t="s">
        <v>113</v>
      </c>
      <c r="B39" s="4" t="s">
        <v>11</v>
      </c>
      <c r="C39" s="29" t="s">
        <v>113</v>
      </c>
      <c r="D39" s="35">
        <v>198000</v>
      </c>
      <c r="E39" s="36">
        <v>4</v>
      </c>
      <c r="F39" s="23">
        <f t="shared" si="6"/>
        <v>792000</v>
      </c>
      <c r="G39" s="11">
        <f t="shared" si="7"/>
        <v>665546.21848739497</v>
      </c>
      <c r="H39">
        <f t="shared" si="3"/>
        <v>166386.55462184874</v>
      </c>
      <c r="I39" s="10">
        <f t="shared" si="4"/>
        <v>166387</v>
      </c>
    </row>
    <row r="40" spans="1:15" ht="15" thickBot="1" x14ac:dyDescent="0.4">
      <c r="A40" s="29" t="s">
        <v>114</v>
      </c>
      <c r="B40" s="4" t="s">
        <v>11</v>
      </c>
      <c r="C40" s="29" t="s">
        <v>114</v>
      </c>
      <c r="D40" s="35">
        <v>69500</v>
      </c>
      <c r="E40" s="36">
        <v>540</v>
      </c>
      <c r="F40" s="23">
        <f t="shared" si="6"/>
        <v>37530000</v>
      </c>
      <c r="G40" s="11">
        <f t="shared" si="7"/>
        <v>31537815.12605042</v>
      </c>
      <c r="H40">
        <f t="shared" si="3"/>
        <v>58403.361344537814</v>
      </c>
      <c r="I40" s="10">
        <f t="shared" si="4"/>
        <v>58403</v>
      </c>
    </row>
    <row r="41" spans="1:15" ht="15" customHeight="1" thickBot="1" x14ac:dyDescent="0.4">
      <c r="A41" s="37" t="s">
        <v>115</v>
      </c>
      <c r="B41" s="4" t="s">
        <v>11</v>
      </c>
      <c r="C41" s="37" t="s">
        <v>115</v>
      </c>
      <c r="D41" s="38">
        <v>209813</v>
      </c>
      <c r="E41" s="36">
        <v>16</v>
      </c>
      <c r="F41" s="23">
        <f>+D41*E41</f>
        <v>3357008</v>
      </c>
      <c r="G41" s="11">
        <f t="shared" si="7"/>
        <v>2821015.1260504201</v>
      </c>
      <c r="H41">
        <f t="shared" si="3"/>
        <v>176313.44537815126</v>
      </c>
      <c r="I41" s="10">
        <f t="shared" si="4"/>
        <v>176313</v>
      </c>
    </row>
    <row r="42" spans="1:15" ht="15" customHeight="1" thickBot="1" x14ac:dyDescent="0.4">
      <c r="A42" s="37" t="s">
        <v>116</v>
      </c>
      <c r="B42" s="4" t="s">
        <v>11</v>
      </c>
      <c r="C42" s="37" t="s">
        <v>117</v>
      </c>
      <c r="D42" s="38">
        <v>259738</v>
      </c>
      <c r="E42" s="36">
        <v>4</v>
      </c>
      <c r="F42" s="23">
        <f>+D42*E42</f>
        <v>1038952</v>
      </c>
      <c r="G42" s="11">
        <f t="shared" si="7"/>
        <v>873068.90756302525</v>
      </c>
      <c r="H42">
        <f t="shared" si="3"/>
        <v>218267.22689075631</v>
      </c>
      <c r="I42" s="10">
        <f t="shared" si="4"/>
        <v>218267</v>
      </c>
    </row>
    <row r="43" spans="1:15" ht="15" customHeight="1" thickBot="1" x14ac:dyDescent="0.4">
      <c r="A43" s="37" t="s">
        <v>118</v>
      </c>
      <c r="B43" s="4" t="s">
        <v>11</v>
      </c>
      <c r="C43" s="37" t="s">
        <v>119</v>
      </c>
      <c r="D43" s="38">
        <v>980000</v>
      </c>
      <c r="E43" s="36">
        <v>12</v>
      </c>
      <c r="F43" s="23">
        <f>+D43*E43</f>
        <v>11760000</v>
      </c>
      <c r="G43" s="11">
        <f t="shared" si="7"/>
        <v>9882352.9411764704</v>
      </c>
      <c r="H43">
        <f t="shared" si="3"/>
        <v>823529.4117647059</v>
      </c>
      <c r="I43" s="10">
        <f t="shared" si="4"/>
        <v>823529</v>
      </c>
    </row>
    <row r="44" spans="1:15" ht="15" customHeight="1" thickBot="1" x14ac:dyDescent="0.4">
      <c r="A44" s="27" t="s">
        <v>120</v>
      </c>
      <c r="B44" s="4" t="s">
        <v>11</v>
      </c>
      <c r="C44" s="28" t="s">
        <v>120</v>
      </c>
      <c r="D44" s="35">
        <v>2340000</v>
      </c>
      <c r="E44" s="36">
        <v>4</v>
      </c>
      <c r="F44" s="23">
        <f t="shared" ref="F44:F70" si="8">+D44*E44</f>
        <v>9360000</v>
      </c>
      <c r="G44" s="11">
        <f t="shared" si="7"/>
        <v>7865546.218487395</v>
      </c>
      <c r="H44">
        <f t="shared" si="3"/>
        <v>1966386.5546218487</v>
      </c>
      <c r="I44" s="10">
        <f t="shared" si="4"/>
        <v>1966387</v>
      </c>
    </row>
    <row r="45" spans="1:15" ht="15" customHeight="1" thickBot="1" x14ac:dyDescent="0.4">
      <c r="A45" s="27" t="s">
        <v>121</v>
      </c>
      <c r="B45" s="4" t="s">
        <v>11</v>
      </c>
      <c r="C45" s="28" t="s">
        <v>121</v>
      </c>
      <c r="D45" s="35">
        <v>780000</v>
      </c>
      <c r="E45" s="36">
        <v>8</v>
      </c>
      <c r="F45" s="23">
        <f t="shared" si="8"/>
        <v>6240000</v>
      </c>
      <c r="G45" s="11">
        <f t="shared" si="7"/>
        <v>5243697.478991597</v>
      </c>
      <c r="H45">
        <f t="shared" si="3"/>
        <v>655462.18487394962</v>
      </c>
      <c r="I45" s="10">
        <f t="shared" si="4"/>
        <v>655462</v>
      </c>
    </row>
    <row r="46" spans="1:15" ht="15.75" customHeight="1" thickBot="1" x14ac:dyDescent="0.4">
      <c r="A46" s="27" t="s">
        <v>122</v>
      </c>
      <c r="B46" s="4" t="s">
        <v>11</v>
      </c>
      <c r="C46" s="28" t="s">
        <v>122</v>
      </c>
      <c r="D46" s="35">
        <v>790000</v>
      </c>
      <c r="E46" s="36">
        <v>4</v>
      </c>
      <c r="F46" s="23">
        <f t="shared" si="8"/>
        <v>3160000</v>
      </c>
      <c r="G46" s="11">
        <f t="shared" si="7"/>
        <v>2655462.1848739497</v>
      </c>
      <c r="H46">
        <f t="shared" si="3"/>
        <v>663865.54621848743</v>
      </c>
      <c r="I46" s="10">
        <f t="shared" si="4"/>
        <v>663866</v>
      </c>
    </row>
    <row r="47" spans="1:15" ht="15.75" customHeight="1" thickBot="1" x14ac:dyDescent="0.4">
      <c r="A47" s="27" t="s">
        <v>123</v>
      </c>
      <c r="B47" s="4" t="s">
        <v>11</v>
      </c>
      <c r="C47" s="28" t="s">
        <v>123</v>
      </c>
      <c r="D47" s="35">
        <v>1450000</v>
      </c>
      <c r="E47" s="36">
        <v>16</v>
      </c>
      <c r="F47" s="23">
        <f t="shared" si="8"/>
        <v>23200000</v>
      </c>
      <c r="G47" s="11">
        <f t="shared" si="7"/>
        <v>19495798.319327731</v>
      </c>
      <c r="H47">
        <f t="shared" si="3"/>
        <v>1218487.3949579832</v>
      </c>
      <c r="I47" s="10">
        <f t="shared" si="4"/>
        <v>1218487</v>
      </c>
    </row>
    <row r="48" spans="1:15" ht="15.75" customHeight="1" thickBot="1" x14ac:dyDescent="0.4">
      <c r="A48" s="27" t="s">
        <v>124</v>
      </c>
      <c r="B48" s="4" t="s">
        <v>11</v>
      </c>
      <c r="C48" s="28" t="s">
        <v>124</v>
      </c>
      <c r="D48" s="35">
        <v>2300000</v>
      </c>
      <c r="E48" s="36">
        <v>4</v>
      </c>
      <c r="F48" s="23">
        <f t="shared" si="8"/>
        <v>9200000</v>
      </c>
      <c r="G48" s="11">
        <f t="shared" si="7"/>
        <v>7731092.4369747899</v>
      </c>
      <c r="H48">
        <f t="shared" si="3"/>
        <v>1932773.1092436975</v>
      </c>
      <c r="I48" s="10">
        <f t="shared" si="4"/>
        <v>1932773</v>
      </c>
    </row>
    <row r="49" spans="1:9" ht="15.75" customHeight="1" thickBot="1" x14ac:dyDescent="0.4">
      <c r="A49" s="27" t="s">
        <v>125</v>
      </c>
      <c r="B49" s="4" t="s">
        <v>11</v>
      </c>
      <c r="C49" s="28" t="s">
        <v>125</v>
      </c>
      <c r="D49" s="35">
        <v>2340000</v>
      </c>
      <c r="E49" s="36">
        <v>4</v>
      </c>
      <c r="F49" s="23">
        <f t="shared" si="8"/>
        <v>9360000</v>
      </c>
      <c r="G49" s="11">
        <f t="shared" si="7"/>
        <v>7865546.218487395</v>
      </c>
      <c r="H49">
        <f t="shared" si="3"/>
        <v>1966386.5546218487</v>
      </c>
      <c r="I49" s="10">
        <f t="shared" si="4"/>
        <v>1966387</v>
      </c>
    </row>
    <row r="50" spans="1:9" ht="15.75" customHeight="1" thickBot="1" x14ac:dyDescent="0.4">
      <c r="A50" s="29" t="s">
        <v>126</v>
      </c>
      <c r="B50" s="4" t="s">
        <v>11</v>
      </c>
      <c r="C50" s="30" t="s">
        <v>126</v>
      </c>
      <c r="D50" s="35">
        <v>65000</v>
      </c>
      <c r="E50" s="36">
        <v>4</v>
      </c>
      <c r="F50" s="23">
        <f t="shared" si="8"/>
        <v>260000</v>
      </c>
      <c r="G50" s="11">
        <f t="shared" si="7"/>
        <v>218487.3949579832</v>
      </c>
      <c r="H50">
        <f t="shared" si="3"/>
        <v>54621.848739495799</v>
      </c>
      <c r="I50" s="10">
        <f t="shared" si="4"/>
        <v>54622</v>
      </c>
    </row>
    <row r="51" spans="1:9" ht="15.75" customHeight="1" thickBot="1" x14ac:dyDescent="0.4">
      <c r="A51" s="28" t="s">
        <v>127</v>
      </c>
      <c r="B51" s="4" t="s">
        <v>11</v>
      </c>
      <c r="C51" s="28" t="s">
        <v>127</v>
      </c>
      <c r="D51" s="24">
        <v>2340000</v>
      </c>
      <c r="E51" s="25">
        <v>4</v>
      </c>
      <c r="F51" s="23">
        <f t="shared" si="8"/>
        <v>9360000</v>
      </c>
      <c r="G51" s="11">
        <f t="shared" si="7"/>
        <v>7865546.218487395</v>
      </c>
      <c r="H51">
        <f t="shared" si="3"/>
        <v>1966386.5546218487</v>
      </c>
      <c r="I51" s="10">
        <f t="shared" si="4"/>
        <v>1966387</v>
      </c>
    </row>
    <row r="52" spans="1:9" ht="15" thickBot="1" x14ac:dyDescent="0.4">
      <c r="A52" s="28" t="s">
        <v>128</v>
      </c>
      <c r="B52" s="4" t="s">
        <v>11</v>
      </c>
      <c r="C52" s="28" t="s">
        <v>128</v>
      </c>
      <c r="D52" s="24">
        <v>850000</v>
      </c>
      <c r="E52" s="25">
        <v>8</v>
      </c>
      <c r="F52" s="23">
        <f t="shared" si="8"/>
        <v>6800000</v>
      </c>
      <c r="G52" s="11">
        <f t="shared" si="7"/>
        <v>5714285.7142857146</v>
      </c>
      <c r="H52">
        <f t="shared" si="3"/>
        <v>714285.71428571432</v>
      </c>
      <c r="I52" s="10">
        <f t="shared" si="4"/>
        <v>714286</v>
      </c>
    </row>
    <row r="53" spans="1:9" ht="15" customHeight="1" thickBot="1" x14ac:dyDescent="0.4">
      <c r="A53" s="28" t="s">
        <v>129</v>
      </c>
      <c r="B53" s="4" t="s">
        <v>11</v>
      </c>
      <c r="C53" s="28" t="s">
        <v>129</v>
      </c>
      <c r="D53" s="24">
        <v>1499999</v>
      </c>
      <c r="E53" s="25">
        <v>4</v>
      </c>
      <c r="F53" s="23">
        <f t="shared" si="8"/>
        <v>5999996</v>
      </c>
      <c r="G53" s="11">
        <f t="shared" si="7"/>
        <v>5042013.4453781517</v>
      </c>
      <c r="H53">
        <f t="shared" si="3"/>
        <v>1260503.3613445379</v>
      </c>
      <c r="I53" s="10">
        <f t="shared" si="4"/>
        <v>1260503</v>
      </c>
    </row>
    <row r="54" spans="1:9" ht="15" customHeight="1" thickBot="1" x14ac:dyDescent="0.4">
      <c r="A54" s="28" t="s">
        <v>130</v>
      </c>
      <c r="B54" s="4" t="s">
        <v>11</v>
      </c>
      <c r="C54" s="28" t="s">
        <v>131</v>
      </c>
      <c r="D54" s="24">
        <v>115000</v>
      </c>
      <c r="E54" s="25">
        <v>4</v>
      </c>
      <c r="F54" s="23">
        <f t="shared" si="8"/>
        <v>460000</v>
      </c>
      <c r="G54" s="11">
        <f t="shared" si="7"/>
        <v>386554.62184873951</v>
      </c>
      <c r="H54">
        <f t="shared" si="3"/>
        <v>96638.655462184877</v>
      </c>
      <c r="I54" s="10">
        <f t="shared" si="4"/>
        <v>96639</v>
      </c>
    </row>
    <row r="55" spans="1:9" ht="30" customHeight="1" thickBot="1" x14ac:dyDescent="0.4">
      <c r="A55" s="28" t="s">
        <v>132</v>
      </c>
      <c r="B55" s="4" t="s">
        <v>11</v>
      </c>
      <c r="C55" s="28" t="s">
        <v>133</v>
      </c>
      <c r="D55" s="24">
        <v>65000</v>
      </c>
      <c r="E55" s="25">
        <v>4</v>
      </c>
      <c r="F55" s="23">
        <f t="shared" si="8"/>
        <v>260000</v>
      </c>
      <c r="G55" s="11">
        <f t="shared" si="7"/>
        <v>218487.3949579832</v>
      </c>
      <c r="H55">
        <f t="shared" si="3"/>
        <v>54621.848739495799</v>
      </c>
      <c r="I55" s="10">
        <f t="shared" si="4"/>
        <v>54622</v>
      </c>
    </row>
    <row r="56" spans="1:9" ht="15" customHeight="1" thickBot="1" x14ac:dyDescent="0.4">
      <c r="A56" s="27" t="s">
        <v>134</v>
      </c>
      <c r="B56" s="4" t="s">
        <v>11</v>
      </c>
      <c r="C56" s="28" t="s">
        <v>127</v>
      </c>
      <c r="D56" s="24">
        <v>2340000</v>
      </c>
      <c r="E56" s="25">
        <v>5</v>
      </c>
      <c r="F56" s="23">
        <f t="shared" si="8"/>
        <v>11700000</v>
      </c>
      <c r="G56" s="11">
        <f t="shared" si="7"/>
        <v>9831932.7731092442</v>
      </c>
      <c r="H56">
        <f t="shared" si="3"/>
        <v>1966386.5546218487</v>
      </c>
      <c r="I56" s="10">
        <f t="shared" si="4"/>
        <v>1966387</v>
      </c>
    </row>
    <row r="57" spans="1:9" ht="15" customHeight="1" thickBot="1" x14ac:dyDescent="0.4">
      <c r="A57" s="27" t="s">
        <v>135</v>
      </c>
      <c r="B57" s="4" t="s">
        <v>11</v>
      </c>
      <c r="C57" s="28" t="s">
        <v>128</v>
      </c>
      <c r="D57" s="24">
        <v>590000</v>
      </c>
      <c r="E57" s="25">
        <v>10</v>
      </c>
      <c r="F57" s="23">
        <f t="shared" si="8"/>
        <v>5900000</v>
      </c>
      <c r="G57" s="11">
        <f t="shared" si="7"/>
        <v>4957983.1932773106</v>
      </c>
      <c r="H57">
        <f t="shared" si="3"/>
        <v>495798.31932773109</v>
      </c>
      <c r="I57" s="10">
        <f t="shared" si="4"/>
        <v>495798</v>
      </c>
    </row>
    <row r="58" spans="1:9" ht="15" customHeight="1" thickBot="1" x14ac:dyDescent="0.4">
      <c r="A58" s="28" t="s">
        <v>136</v>
      </c>
      <c r="B58" s="4" t="s">
        <v>11</v>
      </c>
      <c r="C58" s="41" t="s">
        <v>131</v>
      </c>
      <c r="D58" s="24">
        <v>115000</v>
      </c>
      <c r="E58" s="25">
        <v>5</v>
      </c>
      <c r="F58" s="23">
        <f t="shared" si="8"/>
        <v>575000</v>
      </c>
      <c r="G58" s="11">
        <f t="shared" si="7"/>
        <v>483193.27731092437</v>
      </c>
      <c r="H58">
        <f t="shared" si="3"/>
        <v>96638.655462184877</v>
      </c>
      <c r="I58" s="10">
        <f t="shared" si="4"/>
        <v>96639</v>
      </c>
    </row>
    <row r="59" spans="1:9" ht="15" customHeight="1" thickBot="1" x14ac:dyDescent="0.4">
      <c r="A59" s="28" t="s">
        <v>137</v>
      </c>
      <c r="B59" s="4" t="s">
        <v>11</v>
      </c>
      <c r="C59" s="28" t="s">
        <v>133</v>
      </c>
      <c r="D59" s="24">
        <v>45000</v>
      </c>
      <c r="E59" s="25">
        <v>5</v>
      </c>
      <c r="F59" s="23">
        <f t="shared" si="8"/>
        <v>225000</v>
      </c>
      <c r="G59" s="11">
        <f t="shared" si="7"/>
        <v>189075.63025210085</v>
      </c>
      <c r="H59">
        <f t="shared" si="3"/>
        <v>37815.126050420171</v>
      </c>
      <c r="I59" s="10">
        <f t="shared" si="4"/>
        <v>37815</v>
      </c>
    </row>
    <row r="60" spans="1:9" ht="15" customHeight="1" thickBot="1" x14ac:dyDescent="0.4">
      <c r="A60" s="37" t="s">
        <v>138</v>
      </c>
      <c r="B60" s="4" t="s">
        <v>11</v>
      </c>
      <c r="C60" s="37" t="s">
        <v>139</v>
      </c>
      <c r="D60" s="24">
        <v>64900</v>
      </c>
      <c r="E60" s="25">
        <v>24</v>
      </c>
      <c r="F60" s="23">
        <f t="shared" si="8"/>
        <v>1557600</v>
      </c>
      <c r="G60" s="11">
        <f t="shared" si="7"/>
        <v>1308907.5630252101</v>
      </c>
      <c r="H60">
        <f t="shared" si="3"/>
        <v>54537.815126050424</v>
      </c>
      <c r="I60" s="10">
        <f t="shared" si="4"/>
        <v>54538</v>
      </c>
    </row>
    <row r="61" spans="1:9" ht="15" customHeight="1" thickBot="1" x14ac:dyDescent="0.4">
      <c r="A61" s="28" t="s">
        <v>140</v>
      </c>
      <c r="B61" s="4" t="s">
        <v>11</v>
      </c>
      <c r="C61" s="37" t="s">
        <v>141</v>
      </c>
      <c r="D61" s="24">
        <v>74042</v>
      </c>
      <c r="E61" s="25">
        <v>60</v>
      </c>
      <c r="F61" s="23">
        <f t="shared" si="8"/>
        <v>4442520</v>
      </c>
      <c r="G61" s="11">
        <f t="shared" si="7"/>
        <v>3733210.0840336136</v>
      </c>
      <c r="H61">
        <f t="shared" si="3"/>
        <v>62220.168067226892</v>
      </c>
      <c r="I61" s="10">
        <f t="shared" si="4"/>
        <v>62220</v>
      </c>
    </row>
    <row r="62" spans="1:9" ht="15" customHeight="1" thickBot="1" x14ac:dyDescent="0.4">
      <c r="A62" s="28" t="s">
        <v>142</v>
      </c>
      <c r="B62" s="4" t="s">
        <v>11</v>
      </c>
      <c r="C62" s="37" t="s">
        <v>142</v>
      </c>
      <c r="D62" s="24">
        <v>498000</v>
      </c>
      <c r="E62" s="25">
        <v>3</v>
      </c>
      <c r="F62" s="23">
        <f t="shared" si="8"/>
        <v>1494000</v>
      </c>
      <c r="G62" s="11">
        <f t="shared" si="7"/>
        <v>1255462.1848739495</v>
      </c>
      <c r="H62">
        <f t="shared" si="3"/>
        <v>418487.39495798323</v>
      </c>
      <c r="I62" s="10">
        <f t="shared" si="4"/>
        <v>418487</v>
      </c>
    </row>
    <row r="63" spans="1:9" ht="15" customHeight="1" thickBot="1" x14ac:dyDescent="0.4">
      <c r="A63" s="28" t="s">
        <v>143</v>
      </c>
      <c r="B63" s="4" t="s">
        <v>11</v>
      </c>
      <c r="C63" s="37" t="s">
        <v>144</v>
      </c>
      <c r="D63" s="24">
        <v>793500</v>
      </c>
      <c r="E63" s="25">
        <v>3</v>
      </c>
      <c r="F63" s="23">
        <f t="shared" si="8"/>
        <v>2380500</v>
      </c>
      <c r="G63" s="11">
        <f t="shared" si="7"/>
        <v>2000420.1680672269</v>
      </c>
      <c r="H63">
        <f t="shared" si="3"/>
        <v>666806.72268907563</v>
      </c>
      <c r="I63" s="10">
        <f t="shared" si="4"/>
        <v>666807</v>
      </c>
    </row>
    <row r="64" spans="1:9" ht="15" customHeight="1" thickBot="1" x14ac:dyDescent="0.4">
      <c r="A64" s="28" t="s">
        <v>145</v>
      </c>
      <c r="B64" s="4" t="s">
        <v>11</v>
      </c>
      <c r="C64" s="28" t="s">
        <v>145</v>
      </c>
      <c r="D64" s="24">
        <v>650000</v>
      </c>
      <c r="E64" s="25">
        <v>20</v>
      </c>
      <c r="F64" s="23">
        <f t="shared" si="8"/>
        <v>13000000</v>
      </c>
      <c r="G64" s="11">
        <f t="shared" si="7"/>
        <v>10924369.74789916</v>
      </c>
      <c r="H64">
        <f t="shared" si="3"/>
        <v>546218.48739495804</v>
      </c>
      <c r="I64" s="10">
        <f t="shared" si="4"/>
        <v>546218</v>
      </c>
    </row>
    <row r="65" spans="1:9" ht="15" customHeight="1" thickBot="1" x14ac:dyDescent="0.4">
      <c r="A65" s="28" t="s">
        <v>146</v>
      </c>
      <c r="B65" s="4" t="s">
        <v>11</v>
      </c>
      <c r="C65" s="28" t="s">
        <v>146</v>
      </c>
      <c r="D65" s="24">
        <v>231367</v>
      </c>
      <c r="E65" s="25">
        <v>20</v>
      </c>
      <c r="F65" s="23">
        <f t="shared" si="8"/>
        <v>4627340</v>
      </c>
      <c r="G65" s="11">
        <f t="shared" si="7"/>
        <v>3888521.0084033613</v>
      </c>
      <c r="H65">
        <f t="shared" si="3"/>
        <v>194426.05042016806</v>
      </c>
      <c r="I65" s="10">
        <f t="shared" si="4"/>
        <v>194426</v>
      </c>
    </row>
    <row r="66" spans="1:9" ht="15" customHeight="1" thickBot="1" x14ac:dyDescent="0.4">
      <c r="A66" s="28" t="s">
        <v>147</v>
      </c>
      <c r="B66" s="4" t="s">
        <v>11</v>
      </c>
      <c r="C66" s="28" t="s">
        <v>147</v>
      </c>
      <c r="D66" s="24">
        <v>65500</v>
      </c>
      <c r="E66" s="25">
        <v>20</v>
      </c>
      <c r="F66" s="23">
        <f t="shared" si="8"/>
        <v>1310000</v>
      </c>
      <c r="G66" s="11">
        <f t="shared" si="7"/>
        <v>1100840.3361344538</v>
      </c>
      <c r="H66">
        <f t="shared" si="3"/>
        <v>55042.016806722691</v>
      </c>
      <c r="I66" s="10">
        <f t="shared" si="4"/>
        <v>55042</v>
      </c>
    </row>
    <row r="67" spans="1:9" ht="15" customHeight="1" thickBot="1" x14ac:dyDescent="0.4">
      <c r="A67" s="28" t="s">
        <v>148</v>
      </c>
      <c r="B67" s="4" t="s">
        <v>11</v>
      </c>
      <c r="C67" s="28" t="s">
        <v>148</v>
      </c>
      <c r="D67" s="24">
        <v>280000</v>
      </c>
      <c r="E67" s="25">
        <v>16</v>
      </c>
      <c r="F67" s="23">
        <f t="shared" si="8"/>
        <v>4480000</v>
      </c>
      <c r="G67" s="11">
        <f t="shared" si="7"/>
        <v>3764705.8823529412</v>
      </c>
      <c r="H67">
        <f t="shared" si="3"/>
        <v>235294.11764705883</v>
      </c>
      <c r="I67" s="10">
        <f t="shared" si="4"/>
        <v>235294</v>
      </c>
    </row>
    <row r="68" spans="1:9" ht="15" customHeight="1" thickBot="1" x14ac:dyDescent="0.4">
      <c r="A68" s="28" t="s">
        <v>149</v>
      </c>
      <c r="B68" s="4" t="s">
        <v>11</v>
      </c>
      <c r="C68" s="28" t="s">
        <v>149</v>
      </c>
      <c r="D68" s="24">
        <v>56000</v>
      </c>
      <c r="E68" s="25">
        <v>72</v>
      </c>
      <c r="F68" s="23">
        <f t="shared" si="8"/>
        <v>4032000</v>
      </c>
      <c r="G68" s="11">
        <f t="shared" si="7"/>
        <v>3388235.2941176472</v>
      </c>
      <c r="H68">
        <f t="shared" si="3"/>
        <v>47058.823529411762</v>
      </c>
      <c r="I68" s="10">
        <f t="shared" si="4"/>
        <v>47059</v>
      </c>
    </row>
    <row r="69" spans="1:9" ht="15" customHeight="1" thickBot="1" x14ac:dyDescent="0.4">
      <c r="A69" s="28" t="s">
        <v>150</v>
      </c>
      <c r="B69" s="4" t="s">
        <v>11</v>
      </c>
      <c r="C69" s="28" t="s">
        <v>150</v>
      </c>
      <c r="D69" s="24">
        <v>35000</v>
      </c>
      <c r="E69" s="25">
        <v>144</v>
      </c>
      <c r="F69" s="23">
        <f t="shared" si="8"/>
        <v>5040000</v>
      </c>
      <c r="G69" s="11">
        <f t="shared" si="7"/>
        <v>4235294.1176470593</v>
      </c>
      <c r="H69">
        <f t="shared" si="3"/>
        <v>29411.764705882353</v>
      </c>
      <c r="I69" s="10">
        <f t="shared" si="4"/>
        <v>29412</v>
      </c>
    </row>
    <row r="70" spans="1:9" ht="15.75" customHeight="1" thickBot="1" x14ac:dyDescent="0.4">
      <c r="A70" s="28" t="s">
        <v>151</v>
      </c>
      <c r="B70" s="4" t="s">
        <v>11</v>
      </c>
      <c r="C70" s="28" t="s">
        <v>151</v>
      </c>
      <c r="D70" s="24">
        <v>245000</v>
      </c>
      <c r="E70" s="25">
        <v>12</v>
      </c>
      <c r="F70" s="23">
        <f t="shared" si="8"/>
        <v>2940000</v>
      </c>
      <c r="G70" s="11">
        <f t="shared" si="7"/>
        <v>2470588.2352941176</v>
      </c>
      <c r="H70">
        <f t="shared" si="3"/>
        <v>205882.35294117648</v>
      </c>
      <c r="I70" s="10">
        <f t="shared" si="4"/>
        <v>205882</v>
      </c>
    </row>
    <row r="71" spans="1:9" ht="15.75" customHeight="1" x14ac:dyDescent="0.35">
      <c r="A71" s="70" t="s">
        <v>152</v>
      </c>
      <c r="B71" s="70"/>
      <c r="C71" s="70"/>
      <c r="D71" s="70"/>
      <c r="E71" s="71"/>
      <c r="F71" s="22">
        <f>SUM(G36:G70,F32:F35,G20:G31,F6:F19)</f>
        <v>1451989335.2305939</v>
      </c>
      <c r="G71" s="11">
        <f t="shared" si="7"/>
        <v>1220159105.2357931</v>
      </c>
    </row>
    <row r="72" spans="1:9" ht="15.75" customHeight="1" x14ac:dyDescent="0.35">
      <c r="A72" s="70" t="s">
        <v>153</v>
      </c>
      <c r="B72" s="70"/>
      <c r="C72" s="70"/>
      <c r="D72" s="70"/>
      <c r="E72" s="71" t="s">
        <v>154</v>
      </c>
      <c r="F72" s="21">
        <f>+F71*19%</f>
        <v>275877973.69381285</v>
      </c>
      <c r="G72" s="11"/>
    </row>
    <row r="73" spans="1:9" ht="15.75" customHeight="1" x14ac:dyDescent="0.35">
      <c r="A73" s="70" t="s">
        <v>155</v>
      </c>
      <c r="B73" s="70"/>
      <c r="C73" s="70"/>
      <c r="D73" s="70"/>
      <c r="E73" s="71"/>
      <c r="F73" s="22">
        <f>+F71+F72</f>
        <v>1727867308.9244068</v>
      </c>
      <c r="G73" s="11"/>
    </row>
    <row r="74" spans="1:9" ht="15" thickBot="1" x14ac:dyDescent="0.4">
      <c r="A74" s="3" t="s">
        <v>55</v>
      </c>
      <c r="B74" s="4" t="s">
        <v>11</v>
      </c>
      <c r="C74" s="4" t="s">
        <v>56</v>
      </c>
      <c r="D74" s="5">
        <v>40000000</v>
      </c>
      <c r="E74" s="16">
        <v>1</v>
      </c>
      <c r="F74" s="18">
        <v>200000000</v>
      </c>
      <c r="G74" s="11"/>
      <c r="H74" s="12"/>
    </row>
    <row r="75" spans="1:9" ht="15" thickBot="1" x14ac:dyDescent="0.4">
      <c r="A75" s="3" t="s">
        <v>57</v>
      </c>
      <c r="B75" s="4" t="s">
        <v>11</v>
      </c>
      <c r="C75" s="4" t="s">
        <v>58</v>
      </c>
      <c r="D75" s="5">
        <v>3300000</v>
      </c>
      <c r="E75" s="16">
        <v>10</v>
      </c>
      <c r="F75" s="18">
        <v>33000000</v>
      </c>
      <c r="G75" s="11"/>
      <c r="H75" s="12"/>
    </row>
    <row r="76" spans="1:9" ht="15" thickBot="1" x14ac:dyDescent="0.4">
      <c r="A76" s="3" t="s">
        <v>156</v>
      </c>
      <c r="B76" s="4" t="s">
        <v>11</v>
      </c>
      <c r="C76" s="4"/>
      <c r="D76" s="5"/>
      <c r="E76" s="16"/>
      <c r="F76" s="18">
        <v>15000000</v>
      </c>
      <c r="G76" s="11"/>
      <c r="H76" s="12"/>
    </row>
    <row r="77" spans="1:9" ht="15" thickBot="1" x14ac:dyDescent="0.4">
      <c r="A77" s="3" t="s">
        <v>59</v>
      </c>
      <c r="B77" s="4" t="s">
        <v>11</v>
      </c>
      <c r="C77" s="4" t="s">
        <v>59</v>
      </c>
      <c r="D77" s="5">
        <v>110000000</v>
      </c>
      <c r="E77" s="16">
        <v>1</v>
      </c>
      <c r="F77" s="18">
        <v>270000000</v>
      </c>
      <c r="G77" s="11"/>
      <c r="H77" s="12"/>
    </row>
    <row r="78" spans="1:9" ht="15" thickBot="1" x14ac:dyDescent="0.4">
      <c r="A78" s="3" t="s">
        <v>157</v>
      </c>
      <c r="B78" s="4" t="s">
        <v>11</v>
      </c>
      <c r="C78" s="4" t="s">
        <v>61</v>
      </c>
      <c r="D78" s="5">
        <f>100000000-16108999</f>
        <v>83891001</v>
      </c>
      <c r="E78" s="16">
        <v>1</v>
      </c>
      <c r="F78" s="18">
        <v>110000000</v>
      </c>
      <c r="G78" s="11"/>
      <c r="H78" s="12"/>
    </row>
    <row r="79" spans="1:9" ht="19" thickBot="1" x14ac:dyDescent="0.4">
      <c r="A79" s="62" t="s">
        <v>62</v>
      </c>
      <c r="B79" s="63"/>
      <c r="C79" s="63"/>
      <c r="D79" s="63"/>
      <c r="E79" s="64"/>
      <c r="F79" s="42">
        <f>+F73</f>
        <v>1727867308.9244068</v>
      </c>
    </row>
    <row r="80" spans="1:9" ht="19" thickBot="1" x14ac:dyDescent="0.4">
      <c r="A80" s="65" t="s">
        <v>63</v>
      </c>
      <c r="B80" s="66"/>
      <c r="C80" s="66"/>
      <c r="D80" s="66"/>
      <c r="E80" s="67"/>
      <c r="F80" s="43">
        <f>SUM(F74:F78)</f>
        <v>628000000</v>
      </c>
    </row>
    <row r="81" spans="1:8" ht="19" thickBot="1" x14ac:dyDescent="0.4">
      <c r="A81" s="65" t="s">
        <v>64</v>
      </c>
      <c r="B81" s="66"/>
      <c r="C81" s="66"/>
      <c r="D81" s="66"/>
      <c r="E81" s="67"/>
      <c r="F81" s="43">
        <f>SUM(F79:F80)</f>
        <v>2355867308.924407</v>
      </c>
    </row>
    <row r="82" spans="1:8" x14ac:dyDescent="0.35">
      <c r="G82" s="11"/>
      <c r="H82" s="12"/>
    </row>
    <row r="83" spans="1:8" x14ac:dyDescent="0.35">
      <c r="G83" s="11"/>
      <c r="H83" s="12"/>
    </row>
    <row r="84" spans="1:8" ht="15" customHeight="1" x14ac:dyDescent="0.35">
      <c r="G84" s="11"/>
      <c r="H84" s="12"/>
    </row>
    <row r="85" spans="1:8" ht="15" customHeight="1" x14ac:dyDescent="0.35">
      <c r="C85" s="39" t="s">
        <v>149</v>
      </c>
      <c r="D85" s="40"/>
      <c r="G85" s="1"/>
    </row>
    <row r="86" spans="1:8" ht="15" customHeight="1" x14ac:dyDescent="0.35">
      <c r="C86" s="39" t="s">
        <v>150</v>
      </c>
      <c r="D86" s="40"/>
    </row>
    <row r="87" spans="1:8" ht="15" customHeight="1" x14ac:dyDescent="0.35">
      <c r="C87" s="39" t="s">
        <v>151</v>
      </c>
      <c r="D87" s="40"/>
      <c r="E87" s="13"/>
    </row>
  </sheetData>
  <mergeCells count="10">
    <mergeCell ref="A71:E71"/>
    <mergeCell ref="A73:E73"/>
    <mergeCell ref="A72:E72"/>
    <mergeCell ref="A81:E81"/>
    <mergeCell ref="A1:F1"/>
    <mergeCell ref="A2:F2"/>
    <mergeCell ref="A3:F3"/>
    <mergeCell ref="A4:F4"/>
    <mergeCell ref="A79:E79"/>
    <mergeCell ref="A80:E80"/>
  </mergeCells>
  <dataValidations count="5">
    <dataValidation type="list" allowBlank="1" showInputMessage="1" showErrorMessage="1" sqref="A10:A16">
      <formula1>INDIRECT(SUBSTITUTE(#REF!," ","")&amp;G8)</formula1>
    </dataValidation>
    <dataValidation type="list" allowBlank="1" showInputMessage="1" showErrorMessage="1" sqref="A32">
      <formula1>INDIRECT(SUBSTITUTE(#REF!," ","")&amp;#REF!)</formula1>
    </dataValidation>
    <dataValidation type="list" allowBlank="1" showInputMessage="1" showErrorMessage="1" sqref="A17:A18">
      <formula1>INDIRECT(SUBSTITUTE(#REF!," ","")&amp;F30)</formula1>
    </dataValidation>
    <dataValidation type="list" allowBlank="1" showInputMessage="1" showErrorMessage="1" sqref="A33:A35">
      <formula1>INDIRECT(SUBSTITUTE(#REF!," ","")&amp;D48)</formula1>
    </dataValidation>
    <dataValidation type="list" allowBlank="1" showInputMessage="1" showErrorMessage="1" sqref="A9">
      <formula1>INDIRECT(SUBSTITUTE(#REF!," ","")&amp;XFD9)</formula1>
    </dataValidation>
  </dataValidations>
  <pageMargins left="0.7" right="0.7" top="0.75" bottom="0.75" header="0.3" footer="0.3"/>
  <pageSetup scale="61" orientation="portrait" horizontalDpi="4294967295" verticalDpi="4294967295" r:id="rId1"/>
  <colBreaks count="1" manualBreakCount="1">
    <brk id="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D15"/>
  <sheetViews>
    <sheetView workbookViewId="0">
      <selection activeCell="D9" sqref="D9:D15"/>
    </sheetView>
  </sheetViews>
  <sheetFormatPr baseColWidth="10" defaultColWidth="11.453125" defaultRowHeight="14.5" x14ac:dyDescent="0.35"/>
  <sheetData>
    <row r="9" spans="4:4" x14ac:dyDescent="0.35">
      <c r="D9">
        <v>2923009508</v>
      </c>
    </row>
    <row r="10" spans="4:4" x14ac:dyDescent="0.35">
      <c r="D10">
        <v>338918517</v>
      </c>
    </row>
    <row r="11" spans="4:4" x14ac:dyDescent="0.35">
      <c r="D11">
        <v>240265436</v>
      </c>
    </row>
    <row r="12" spans="4:4" x14ac:dyDescent="0.35">
      <c r="D12">
        <v>290771200</v>
      </c>
    </row>
    <row r="13" spans="4:4" x14ac:dyDescent="0.35">
      <c r="D13">
        <v>68600000</v>
      </c>
    </row>
    <row r="14" spans="4:4" x14ac:dyDescent="0.35">
      <c r="D14">
        <v>29077120</v>
      </c>
    </row>
    <row r="15" spans="4:4" x14ac:dyDescent="0.35">
      <c r="D15">
        <f>SUM(D9:D14)</f>
        <v>3890641781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tabSelected="1" topLeftCell="A22" zoomScale="80" zoomScaleNormal="80" workbookViewId="0">
      <selection activeCell="G42" sqref="G42"/>
    </sheetView>
  </sheetViews>
  <sheetFormatPr baseColWidth="10" defaultColWidth="11.453125" defaultRowHeight="14.5" x14ac:dyDescent="0.35"/>
  <cols>
    <col min="1" max="2" width="11.453125" style="44"/>
    <col min="3" max="3" width="31.54296875" style="44" customWidth="1"/>
    <col min="4" max="4" width="14.453125" style="44" customWidth="1"/>
    <col min="5" max="5" width="13" style="44" customWidth="1"/>
    <col min="6" max="6" width="18.453125" style="44" customWidth="1"/>
    <col min="7" max="7" width="23.54296875" style="44" customWidth="1"/>
    <col min="8" max="8" width="18" style="44" customWidth="1"/>
    <col min="9" max="9" width="23" style="44" customWidth="1"/>
    <col min="10" max="10" width="15.1796875" style="44" bestFit="1" customWidth="1"/>
    <col min="11" max="11" width="16.26953125" style="44" bestFit="1" customWidth="1"/>
    <col min="12" max="12" width="15.81640625" style="44" bestFit="1" customWidth="1"/>
    <col min="13" max="13" width="11.453125" style="44"/>
    <col min="14" max="14" width="15.453125" style="44" customWidth="1"/>
    <col min="15" max="16384" width="11.453125" style="44"/>
  </cols>
  <sheetData>
    <row r="1" spans="1:12" ht="15" customHeight="1" x14ac:dyDescent="0.35">
      <c r="A1" s="72" t="s">
        <v>0</v>
      </c>
      <c r="B1" s="73"/>
      <c r="C1" s="73"/>
      <c r="D1" s="73"/>
      <c r="E1" s="73"/>
      <c r="F1" s="73"/>
      <c r="G1" s="73"/>
      <c r="H1" s="73"/>
      <c r="I1" s="73"/>
    </row>
    <row r="2" spans="1:12" ht="15" customHeight="1" x14ac:dyDescent="0.35">
      <c r="A2" s="74" t="s">
        <v>174</v>
      </c>
      <c r="B2" s="75"/>
      <c r="C2" s="75"/>
      <c r="D2" s="75"/>
      <c r="E2" s="75"/>
      <c r="F2" s="75"/>
      <c r="G2" s="75"/>
      <c r="H2" s="75"/>
      <c r="I2" s="75"/>
    </row>
    <row r="3" spans="1:12" x14ac:dyDescent="0.35">
      <c r="A3" s="87" t="s">
        <v>159</v>
      </c>
      <c r="B3" s="88"/>
      <c r="C3" s="88"/>
      <c r="D3" s="88"/>
      <c r="E3" s="88"/>
      <c r="F3" s="88"/>
      <c r="G3" s="88"/>
      <c r="H3" s="88"/>
      <c r="I3" s="88"/>
    </row>
    <row r="4" spans="1:12" ht="31.5" customHeight="1" x14ac:dyDescent="0.35">
      <c r="A4" s="89" t="s">
        <v>195</v>
      </c>
      <c r="B4" s="90"/>
      <c r="C4" s="90"/>
      <c r="D4" s="90"/>
      <c r="E4" s="90"/>
      <c r="F4" s="90"/>
      <c r="G4" s="90"/>
      <c r="H4" s="90"/>
      <c r="I4" s="90"/>
    </row>
    <row r="5" spans="1:12" ht="28.5" customHeight="1" x14ac:dyDescent="0.35">
      <c r="A5" s="83" t="s">
        <v>175</v>
      </c>
      <c r="B5" s="83"/>
      <c r="C5" s="83"/>
      <c r="D5" s="83"/>
      <c r="E5" s="83"/>
      <c r="F5" s="83"/>
      <c r="G5" s="83"/>
      <c r="H5" s="83"/>
      <c r="I5" s="83"/>
    </row>
    <row r="6" spans="1:12" x14ac:dyDescent="0.35">
      <c r="A6" s="95" t="s">
        <v>176</v>
      </c>
      <c r="B6" s="95"/>
      <c r="C6" s="95"/>
      <c r="D6" s="95"/>
      <c r="E6" s="95"/>
      <c r="F6" s="95"/>
      <c r="G6" s="49">
        <v>16654252536</v>
      </c>
      <c r="H6" s="46">
        <v>0.1</v>
      </c>
      <c r="I6" s="47">
        <f>+G6*H6</f>
        <v>1665425253.6000001</v>
      </c>
    </row>
    <row r="8" spans="1:12" x14ac:dyDescent="0.35">
      <c r="A8" s="78" t="s">
        <v>177</v>
      </c>
      <c r="B8" s="79"/>
      <c r="C8" s="79"/>
      <c r="D8" s="79"/>
      <c r="E8" s="79"/>
      <c r="F8" s="79"/>
      <c r="G8" s="79"/>
      <c r="H8" s="80"/>
      <c r="I8" s="48">
        <f>+SUM(I10:I18)</f>
        <v>873232152.10000002</v>
      </c>
    </row>
    <row r="9" spans="1:12" x14ac:dyDescent="0.35">
      <c r="A9" s="81" t="s">
        <v>166</v>
      </c>
      <c r="B9" s="81"/>
      <c r="C9" s="81"/>
      <c r="D9" s="45" t="s">
        <v>8</v>
      </c>
      <c r="E9" s="45" t="s">
        <v>160</v>
      </c>
      <c r="F9" s="45" t="s">
        <v>161</v>
      </c>
      <c r="G9" s="45" t="s">
        <v>178</v>
      </c>
      <c r="H9" s="45" t="s">
        <v>179</v>
      </c>
      <c r="I9" s="45" t="s">
        <v>170</v>
      </c>
    </row>
    <row r="10" spans="1:12" ht="92.5" customHeight="1" x14ac:dyDescent="0.35">
      <c r="A10" s="77" t="s">
        <v>190</v>
      </c>
      <c r="B10" s="77"/>
      <c r="C10" s="77"/>
      <c r="D10" s="96">
        <v>1</v>
      </c>
      <c r="E10" s="96">
        <v>1</v>
      </c>
      <c r="F10" s="96">
        <v>10</v>
      </c>
      <c r="G10" s="98">
        <v>9301285</v>
      </c>
      <c r="H10" s="96">
        <v>1.55</v>
      </c>
      <c r="I10" s="98">
        <f>+D10*E10*F10*(G10*H10)</f>
        <v>144169917.5</v>
      </c>
    </row>
    <row r="11" spans="1:12" ht="45.65" customHeight="1" x14ac:dyDescent="0.35">
      <c r="A11" s="77" t="s">
        <v>180</v>
      </c>
      <c r="B11" s="77"/>
      <c r="C11" s="77"/>
      <c r="D11" s="96">
        <v>1</v>
      </c>
      <c r="E11" s="96">
        <v>1</v>
      </c>
      <c r="F11" s="96">
        <v>10</v>
      </c>
      <c r="G11" s="98">
        <v>6860074</v>
      </c>
      <c r="H11" s="96">
        <v>1.55</v>
      </c>
      <c r="I11" s="98">
        <f t="shared" ref="I11:I18" si="0">+D11*E11*F11*(G11*H11)</f>
        <v>106331147.00000001</v>
      </c>
    </row>
    <row r="12" spans="1:12" ht="27" customHeight="1" x14ac:dyDescent="0.35">
      <c r="A12" s="84" t="s">
        <v>191</v>
      </c>
      <c r="B12" s="85"/>
      <c r="C12" s="86"/>
      <c r="D12" s="96">
        <v>1</v>
      </c>
      <c r="E12" s="96">
        <v>1</v>
      </c>
      <c r="F12" s="96">
        <v>10</v>
      </c>
      <c r="G12" s="98">
        <v>2511374</v>
      </c>
      <c r="H12" s="96">
        <v>1.55</v>
      </c>
      <c r="I12" s="98">
        <f t="shared" si="0"/>
        <v>38926297</v>
      </c>
    </row>
    <row r="13" spans="1:12" ht="45.65" customHeight="1" x14ac:dyDescent="0.35">
      <c r="A13" s="91" t="s">
        <v>194</v>
      </c>
      <c r="B13" s="92"/>
      <c r="C13" s="93"/>
      <c r="D13" s="96">
        <v>1</v>
      </c>
      <c r="E13" s="96">
        <v>1</v>
      </c>
      <c r="F13" s="96">
        <v>6</v>
      </c>
      <c r="G13" s="98">
        <v>4539154</v>
      </c>
      <c r="H13" s="96">
        <v>1.55</v>
      </c>
      <c r="I13" s="98">
        <f t="shared" si="0"/>
        <v>42214132.200000003</v>
      </c>
    </row>
    <row r="14" spans="1:12" ht="45.65" customHeight="1" x14ac:dyDescent="0.35">
      <c r="A14" s="91" t="s">
        <v>196</v>
      </c>
      <c r="B14" s="92"/>
      <c r="C14" s="93"/>
      <c r="D14" s="96">
        <v>1</v>
      </c>
      <c r="E14" s="96">
        <v>1</v>
      </c>
      <c r="F14" s="96">
        <v>6</v>
      </c>
      <c r="G14" s="98">
        <v>4539154</v>
      </c>
      <c r="H14" s="96">
        <v>1.55</v>
      </c>
      <c r="I14" s="98">
        <f t="shared" si="0"/>
        <v>42214132.200000003</v>
      </c>
    </row>
    <row r="15" spans="1:12" ht="74.5" customHeight="1" x14ac:dyDescent="0.35">
      <c r="A15" s="84" t="s">
        <v>192</v>
      </c>
      <c r="B15" s="85"/>
      <c r="C15" s="86"/>
      <c r="D15" s="97">
        <v>10</v>
      </c>
      <c r="E15" s="97">
        <v>1</v>
      </c>
      <c r="F15" s="97">
        <v>7</v>
      </c>
      <c r="G15" s="98">
        <v>3723473</v>
      </c>
      <c r="H15" s="97">
        <v>1.55</v>
      </c>
      <c r="I15" s="98">
        <f t="shared" si="0"/>
        <v>403996820.5</v>
      </c>
    </row>
    <row r="16" spans="1:12" ht="47.5" customHeight="1" x14ac:dyDescent="0.35">
      <c r="A16" s="84" t="s">
        <v>193</v>
      </c>
      <c r="B16" s="85"/>
      <c r="C16" s="86"/>
      <c r="D16" s="97">
        <v>1</v>
      </c>
      <c r="E16" s="97">
        <v>1</v>
      </c>
      <c r="F16" s="97">
        <v>6</v>
      </c>
      <c r="G16" s="98">
        <v>4539154</v>
      </c>
      <c r="H16" s="97">
        <v>1.55</v>
      </c>
      <c r="I16" s="98">
        <f t="shared" si="0"/>
        <v>42214132.200000003</v>
      </c>
      <c r="L16" s="61"/>
    </row>
    <row r="17" spans="1:18" ht="47.5" customHeight="1" x14ac:dyDescent="0.35">
      <c r="A17" s="77" t="s">
        <v>181</v>
      </c>
      <c r="B17" s="77"/>
      <c r="C17" s="77"/>
      <c r="D17" s="97">
        <v>1</v>
      </c>
      <c r="E17" s="97">
        <v>0.25</v>
      </c>
      <c r="F17" s="97">
        <v>10</v>
      </c>
      <c r="G17" s="98">
        <v>6860074</v>
      </c>
      <c r="H17" s="97">
        <v>1.55</v>
      </c>
      <c r="I17" s="98">
        <f t="shared" si="0"/>
        <v>26582786.750000004</v>
      </c>
    </row>
    <row r="18" spans="1:18" ht="23.25" customHeight="1" x14ac:dyDescent="0.35">
      <c r="A18" s="77" t="s">
        <v>182</v>
      </c>
      <c r="B18" s="77"/>
      <c r="C18" s="77"/>
      <c r="D18" s="97">
        <v>1</v>
      </c>
      <c r="E18" s="97">
        <v>0.25</v>
      </c>
      <c r="F18" s="97">
        <v>10</v>
      </c>
      <c r="G18" s="98">
        <v>6860074</v>
      </c>
      <c r="H18" s="97">
        <v>1.55</v>
      </c>
      <c r="I18" s="98">
        <f t="shared" si="0"/>
        <v>26582786.750000004</v>
      </c>
      <c r="N18" s="54"/>
    </row>
    <row r="21" spans="1:18" ht="21.75" customHeight="1" x14ac:dyDescent="0.35">
      <c r="A21" s="81" t="s">
        <v>183</v>
      </c>
      <c r="B21" s="81"/>
      <c r="C21" s="81"/>
      <c r="D21" s="81"/>
      <c r="E21" s="81"/>
      <c r="F21" s="81"/>
      <c r="G21" s="81"/>
      <c r="H21" s="81"/>
      <c r="I21" s="60">
        <f>+SUM(I23:I25)</f>
        <v>415418400</v>
      </c>
      <c r="L21" s="50"/>
    </row>
    <row r="22" spans="1:18" x14ac:dyDescent="0.35">
      <c r="A22" s="82" t="s">
        <v>166</v>
      </c>
      <c r="B22" s="82"/>
      <c r="C22" s="82"/>
      <c r="D22" s="52" t="s">
        <v>8</v>
      </c>
      <c r="E22" s="52" t="s">
        <v>184</v>
      </c>
      <c r="F22" s="52" t="s">
        <v>161</v>
      </c>
      <c r="G22" s="52" t="s">
        <v>178</v>
      </c>
      <c r="H22" s="52"/>
      <c r="I22" s="52" t="s">
        <v>170</v>
      </c>
    </row>
    <row r="23" spans="1:18" x14ac:dyDescent="0.35">
      <c r="A23" s="76" t="s">
        <v>162</v>
      </c>
      <c r="B23" s="76"/>
      <c r="C23" s="76"/>
      <c r="D23" s="53">
        <v>1</v>
      </c>
      <c r="E23" s="53" t="s">
        <v>163</v>
      </c>
      <c r="F23" s="53">
        <v>10</v>
      </c>
      <c r="G23" s="99">
        <v>3000000</v>
      </c>
      <c r="H23" s="53"/>
      <c r="I23" s="99">
        <f>+D23*F23*G23</f>
        <v>30000000</v>
      </c>
    </row>
    <row r="24" spans="1:18" x14ac:dyDescent="0.35">
      <c r="A24" s="76" t="s">
        <v>164</v>
      </c>
      <c r="B24" s="76"/>
      <c r="C24" s="76"/>
      <c r="D24" s="53">
        <v>1</v>
      </c>
      <c r="E24" s="53" t="s">
        <v>163</v>
      </c>
      <c r="F24" s="53">
        <v>10</v>
      </c>
      <c r="G24" s="99">
        <v>1500000</v>
      </c>
      <c r="H24" s="53"/>
      <c r="I24" s="99">
        <f>+D24*F24*G24</f>
        <v>15000000</v>
      </c>
      <c r="N24" s="55"/>
      <c r="O24" s="56"/>
      <c r="P24" s="57"/>
      <c r="Q24" s="58"/>
      <c r="R24" s="56"/>
    </row>
    <row r="25" spans="1:18" x14ac:dyDescent="0.35">
      <c r="A25" s="76" t="s">
        <v>185</v>
      </c>
      <c r="B25" s="76"/>
      <c r="C25" s="76"/>
      <c r="D25" s="53">
        <v>1559</v>
      </c>
      <c r="E25" s="53" t="s">
        <v>11</v>
      </c>
      <c r="F25" s="53" t="s">
        <v>186</v>
      </c>
      <c r="G25" s="99">
        <v>237600</v>
      </c>
      <c r="H25" s="53"/>
      <c r="I25" s="99">
        <f>+D25*G25</f>
        <v>370418400</v>
      </c>
    </row>
    <row r="28" spans="1:18" ht="18.75" customHeight="1" x14ac:dyDescent="0.35">
      <c r="A28" s="81" t="s">
        <v>165</v>
      </c>
      <c r="B28" s="81"/>
      <c r="C28" s="81"/>
      <c r="D28" s="81"/>
      <c r="E28" s="81"/>
      <c r="F28" s="81"/>
      <c r="G28" s="81"/>
      <c r="H28" s="81"/>
      <c r="I28" s="60">
        <f>+SUM(I30:I32)</f>
        <v>13323402.028800001</v>
      </c>
    </row>
    <row r="29" spans="1:18" x14ac:dyDescent="0.35">
      <c r="A29" s="82" t="s">
        <v>166</v>
      </c>
      <c r="B29" s="82"/>
      <c r="C29" s="82"/>
      <c r="D29" s="82"/>
      <c r="E29" s="82"/>
      <c r="F29" s="51" t="s">
        <v>167</v>
      </c>
      <c r="G29" s="51" t="s">
        <v>168</v>
      </c>
      <c r="H29" s="51" t="s">
        <v>169</v>
      </c>
      <c r="I29" s="51" t="s">
        <v>170</v>
      </c>
      <c r="J29"/>
    </row>
    <row r="30" spans="1:18" x14ac:dyDescent="0.35">
      <c r="A30" s="76" t="s">
        <v>171</v>
      </c>
      <c r="B30" s="76"/>
      <c r="C30" s="76"/>
      <c r="D30" s="76"/>
      <c r="E30" s="76"/>
      <c r="F30" s="100">
        <f>+I$6</f>
        <v>1665425253.6000001</v>
      </c>
      <c r="G30" s="101">
        <v>0.3</v>
      </c>
      <c r="H30" s="100">
        <f>+F30*G30</f>
        <v>499627576.08000004</v>
      </c>
      <c r="I30" s="100">
        <f>+H30*1%</f>
        <v>4996275.7608000003</v>
      </c>
      <c r="J30"/>
    </row>
    <row r="31" spans="1:18" x14ac:dyDescent="0.35">
      <c r="A31" s="76" t="s">
        <v>172</v>
      </c>
      <c r="B31" s="76"/>
      <c r="C31" s="76"/>
      <c r="D31" s="76"/>
      <c r="E31" s="76"/>
      <c r="F31" s="100">
        <f>+I$6</f>
        <v>1665425253.6000001</v>
      </c>
      <c r="G31" s="101">
        <v>0.2</v>
      </c>
      <c r="H31" s="100">
        <f t="shared" ref="H31:H32" si="1">+F31*G31</f>
        <v>333085050.72000003</v>
      </c>
      <c r="I31" s="100">
        <f>+H31*1/100</f>
        <v>3330850.5072000003</v>
      </c>
      <c r="J31"/>
    </row>
    <row r="32" spans="1:18" x14ac:dyDescent="0.35">
      <c r="A32" s="76" t="s">
        <v>187</v>
      </c>
      <c r="B32" s="76"/>
      <c r="C32" s="76"/>
      <c r="D32" s="76"/>
      <c r="E32" s="76"/>
      <c r="F32" s="100">
        <f>+I$6</f>
        <v>1665425253.6000001</v>
      </c>
      <c r="G32" s="101">
        <v>0.3</v>
      </c>
      <c r="H32" s="100">
        <f t="shared" si="1"/>
        <v>499627576.08000004</v>
      </c>
      <c r="I32" s="100">
        <f>+H32*1/100</f>
        <v>4996275.7608000003</v>
      </c>
      <c r="J32"/>
    </row>
    <row r="33" spans="1:10" x14ac:dyDescent="0.35">
      <c r="J33"/>
    </row>
    <row r="34" spans="1:10" x14ac:dyDescent="0.35">
      <c r="A34" s="94" t="s">
        <v>188</v>
      </c>
      <c r="B34" s="94"/>
      <c r="C34" s="94"/>
      <c r="D34" s="94"/>
      <c r="E34" s="94"/>
      <c r="F34" s="94"/>
      <c r="G34" s="94"/>
      <c r="H34" s="94"/>
      <c r="I34" s="59">
        <f>+I8+I28+I21</f>
        <v>1301973954.1287999</v>
      </c>
    </row>
    <row r="35" spans="1:10" x14ac:dyDescent="0.35">
      <c r="G35" s="53" t="s">
        <v>173</v>
      </c>
      <c r="H35" s="46">
        <v>0.1</v>
      </c>
      <c r="I35" s="100">
        <f>I34*H35</f>
        <v>130197395.41288</v>
      </c>
    </row>
    <row r="36" spans="1:10" x14ac:dyDescent="0.35">
      <c r="G36" s="53" t="s">
        <v>158</v>
      </c>
      <c r="H36" s="46">
        <v>0.19</v>
      </c>
      <c r="I36" s="100">
        <f>(I34+I35)*H36</f>
        <v>272112556.41291916</v>
      </c>
    </row>
    <row r="37" spans="1:10" x14ac:dyDescent="0.35">
      <c r="G37" s="102" t="s">
        <v>189</v>
      </c>
      <c r="H37" s="103"/>
      <c r="I37" s="60">
        <f>ROUND(SUM(I34:I36),0)</f>
        <v>1704283906</v>
      </c>
    </row>
  </sheetData>
  <mergeCells count="29">
    <mergeCell ref="G37:H37"/>
    <mergeCell ref="A31:E31"/>
    <mergeCell ref="A32:E32"/>
    <mergeCell ref="A34:H34"/>
    <mergeCell ref="A6:F6"/>
    <mergeCell ref="A28:H28"/>
    <mergeCell ref="A29:E29"/>
    <mergeCell ref="A30:E30"/>
    <mergeCell ref="A17:C17"/>
    <mergeCell ref="A10:C10"/>
    <mergeCell ref="A11:C11"/>
    <mergeCell ref="A12:C12"/>
    <mergeCell ref="A13:C13"/>
    <mergeCell ref="A15:C15"/>
    <mergeCell ref="A1:I1"/>
    <mergeCell ref="A2:I2"/>
    <mergeCell ref="A23:C23"/>
    <mergeCell ref="A24:C24"/>
    <mergeCell ref="A25:C25"/>
    <mergeCell ref="A18:C18"/>
    <mergeCell ref="A8:H8"/>
    <mergeCell ref="A21:H21"/>
    <mergeCell ref="A22:C22"/>
    <mergeCell ref="A5:I5"/>
    <mergeCell ref="A9:C9"/>
    <mergeCell ref="A16:C16"/>
    <mergeCell ref="A3:I3"/>
    <mergeCell ref="A4:I4"/>
    <mergeCell ref="A14:C1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PRESUPUESTO 4 I E</vt:lpstr>
      <vt:lpstr>PRESUPUESTO 4 I E (2)</vt:lpstr>
      <vt:lpstr>Hoja1</vt:lpstr>
      <vt:lpstr>INTERVENTORIA</vt:lpstr>
      <vt:lpstr>'PRESUPUESTO 4 I E (2)'!Área_de_impresión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SALAZAR JARAMILLO</dc:creator>
  <cp:keywords/>
  <dc:description/>
  <cp:lastModifiedBy>Jessica Vanessa Galeano Correa</cp:lastModifiedBy>
  <cp:revision/>
  <dcterms:created xsi:type="dcterms:W3CDTF">2018-08-15T13:18:05Z</dcterms:created>
  <dcterms:modified xsi:type="dcterms:W3CDTF">2024-10-08T22:45:17Z</dcterms:modified>
  <cp:category/>
  <cp:contentStatus/>
</cp:coreProperties>
</file>